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00" windowHeight="7755" tabRatio="860" activeTab="0"/>
  </bookViews>
  <sheets>
    <sheet name="Anexo I- Receita e Despesa" sheetId="1" r:id="rId1"/>
    <sheet name="Anexo II-RCL" sheetId="2" r:id="rId2"/>
    <sheet name="Anexo IV Unidades e Finalidade" sheetId="3" r:id="rId3"/>
    <sheet name="Anexo VI - PAF" sheetId="4" r:id="rId4"/>
    <sheet name="Anexo VII- ECRR" sheetId="5" r:id="rId5"/>
    <sheet name="Anexo VIII - DOCC" sheetId="6" r:id="rId6"/>
    <sheet name="Anexo IX - ASPS " sheetId="7" r:id="rId7"/>
    <sheet name="Anexo X - MDE " sheetId="8" r:id="rId8"/>
    <sheet name="Anexo XI - Compatibilidade" sheetId="9" r:id="rId9"/>
    <sheet name="Anexo XI Metodologia Prim e Nom" sheetId="10" r:id="rId10"/>
    <sheet name="Anexo XII - Pessoal " sheetId="11" r:id="rId11"/>
    <sheet name="Anexo XIII - Legislativo" sheetId="12" r:id="rId12"/>
    <sheet name="Anexo XIV - RPPS" sheetId="13" r:id="rId13"/>
  </sheets>
  <definedNames>
    <definedName name="_Toc81141725" localSheetId="5">'Anexo VIII - DOCC'!#REF!</definedName>
    <definedName name="_xlnm.Print_Area" localSheetId="0">'Anexo I- Receita e Despesa'!$A$2:$I$8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<sst xmlns="http://schemas.openxmlformats.org/spreadsheetml/2006/main" count="786" uniqueCount="517">
  <si>
    <t xml:space="preserve">Previsão até o Término de </t>
  </si>
  <si>
    <t>Projeção para o exercício que se refere a Proposta</t>
  </si>
  <si>
    <t>Resultado Primário (III) = (I – II)</t>
  </si>
  <si>
    <t xml:space="preserve">Dívida Consolidada Líquida </t>
  </si>
  <si>
    <t>TOTAL</t>
  </si>
  <si>
    <t>ESPECIFICAÇÃO</t>
  </si>
  <si>
    <t>Despesas Primárias (II)</t>
  </si>
  <si>
    <t>Margem Líquida de Expansão de DOCC (V) = (III-IV)</t>
  </si>
  <si>
    <t>Receitas Primárias (I)</t>
  </si>
  <si>
    <t>Despesa Total</t>
  </si>
  <si>
    <t xml:space="preserve">Dívida Pública Consolidada </t>
  </si>
  <si>
    <t>RENÚNCIA DE RECEITA PREVISTA</t>
  </si>
  <si>
    <t>COMPENSAÇÃO</t>
  </si>
  <si>
    <t xml:space="preserve">          -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</si>
  <si>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</si>
  <si>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</si>
  <si>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</si>
  <si>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</si>
  <si>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</si>
  <si>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>RECEITA ORÇAMENTÁRIA</t>
  </si>
  <si>
    <t>Notas:</t>
  </si>
  <si>
    <t>TRIBUTO</t>
  </si>
  <si>
    <t>MODALIDADE</t>
  </si>
  <si>
    <t>SETORES/ PROGRAMAS/ BENEFICIÁRIO</t>
  </si>
  <si>
    <t>DESPESAS</t>
  </si>
  <si>
    <t>Despesas Realizadas</t>
  </si>
  <si>
    <t>Despesas Correntes</t>
  </si>
  <si>
    <t>Despesas de Capital</t>
  </si>
  <si>
    <t>Despesas Projetadas</t>
  </si>
  <si>
    <t>(Art. 12 da LC nº 101/2000 e art.  22, III, "a", "b" e "c" da Lei 4.320/64 )</t>
  </si>
  <si>
    <t>Reserva Contingência</t>
  </si>
  <si>
    <t>Reserva Contingência RPPS</t>
  </si>
  <si>
    <t>Receitas Arrecadadas</t>
  </si>
  <si>
    <t>RECEITAS CORRENTES (I)</t>
  </si>
  <si>
    <t>DEDUÇÕES (II)</t>
  </si>
  <si>
    <t>Receita Patrimonial</t>
  </si>
  <si>
    <t>Receita de Serviços</t>
  </si>
  <si>
    <t>Transferências Correntes</t>
  </si>
  <si>
    <t>Outras Receitas Correntes</t>
  </si>
  <si>
    <t>1.1 Valor do Programa para 2014</t>
  </si>
  <si>
    <t>Especificação</t>
  </si>
  <si>
    <t xml:space="preserve">    (-)  Aumento referente a transferências constitucionais</t>
  </si>
  <si>
    <t xml:space="preserve">    Novas DOCC</t>
  </si>
  <si>
    <t xml:space="preserve">    Novas DOCC geradas por PPP</t>
  </si>
  <si>
    <t>EVENTOS</t>
  </si>
  <si>
    <t>ANEXO I</t>
  </si>
  <si>
    <t>LEI ORÇAMENTÁRIA ANUAL</t>
  </si>
  <si>
    <t>Anexo X</t>
  </si>
  <si>
    <t>PREVISÃO
 INICIAL</t>
  </si>
  <si>
    <t>ANEXO VIII</t>
  </si>
  <si>
    <t>Anexo XI</t>
  </si>
  <si>
    <t>RECEITAS DO ENSINO</t>
  </si>
  <si>
    <t xml:space="preserve">    1.1 - Receita Resultante do Imposto sobre a Propriedade Predial e Territorial Urbana – IPTU</t>
  </si>
  <si>
    <t xml:space="preserve">    1.3 - Receita Resultante do Imposto sobre Serviços de Qualquer Natureza – ISS</t>
  </si>
  <si>
    <t>DOTAÇÃO
 INICIAL</t>
  </si>
  <si>
    <t>Demonstrativo das Receitas e Despesas com Manutenção e Desenvolvimento do Ensino (MDE)</t>
  </si>
  <si>
    <t>Demonstrativo de Compatibilidade do orçamento com o anexo de metas fiscais da LDO</t>
  </si>
  <si>
    <t>LDO</t>
  </si>
  <si>
    <t>LOA</t>
  </si>
  <si>
    <t>Diferença</t>
  </si>
  <si>
    <t>Discriminação</t>
  </si>
  <si>
    <t>Anexo XII</t>
  </si>
  <si>
    <t>Classificação</t>
  </si>
  <si>
    <t>Valores</t>
  </si>
  <si>
    <t>1. Base de Cálculo das Despesas Administrativas do RPPS</t>
  </si>
  <si>
    <t>Despesa Corrente</t>
  </si>
  <si>
    <t>Despesa de Capital</t>
  </si>
  <si>
    <t>3. % Despesas Administrativas (2/1)</t>
  </si>
  <si>
    <t>Órgão:</t>
  </si>
  <si>
    <t>Demonstrativo das Receitas e Despesas com Ações e Serviços Públicos de Saúde (ASPS)</t>
  </si>
  <si>
    <t xml:space="preserve">        2.1.1 - Parcela referente à CF, art. 159, I, alínea b</t>
  </si>
  <si>
    <t xml:space="preserve">        2.1.2 - Parcela referente à CF, art. 159, I, alínea d</t>
  </si>
  <si>
    <t>Demonstrativo do Limite Orçado de Gastos Administrativos do RPPS</t>
  </si>
  <si>
    <t>Receita Corrente Líquida (RCL)</t>
  </si>
  <si>
    <t>(LRF, art. 53, inciso I)</t>
  </si>
  <si>
    <t>RECEITA RESULTANTE DE IMPOSTOS (caput do art. 212 da Constituição)</t>
  </si>
  <si>
    <t>DESPESAS COM AÇÕES TÍPICAS DE MDE</t>
  </si>
  <si>
    <t>RECEITA DE TRANSFERÊNCIAS CONSTITUCIONAIS E LEGAIS (II)</t>
  </si>
  <si>
    <t>ANEXO II</t>
  </si>
  <si>
    <t>Unidade Orçamentária:</t>
  </si>
  <si>
    <t>Totais:</t>
  </si>
  <si>
    <t>ANEXO VII</t>
  </si>
  <si>
    <t>(LDB, art. 72)</t>
  </si>
  <si>
    <t>22 - EDUCAÇÃO INFANTIL</t>
  </si>
  <si>
    <t>23 - ENSINO FUNDAMENTAL</t>
  </si>
  <si>
    <t>1 - RECEITA DE IMPOSTOS</t>
  </si>
  <si>
    <t xml:space="preserve">        1.1.1 - IPTU</t>
  </si>
  <si>
    <t xml:space="preserve">        1.1.2 - Multas, Juros de Mora, Dívida Ativa e Outros Encargos do IPTU</t>
  </si>
  <si>
    <t xml:space="preserve">        1.2.1 - ITBI</t>
  </si>
  <si>
    <t xml:space="preserve">        1.2.2 - Multas, Juros de Mora, Dívida Ativa e Outros Encargos do ITBI</t>
  </si>
  <si>
    <t xml:space="preserve">        1.3.1 - ISS</t>
  </si>
  <si>
    <t xml:space="preserve">        1.3.2 - Multas, Juros de Mora, Dívida Ativa e Outros Encargos do ISS</t>
  </si>
  <si>
    <t xml:space="preserve">2 - RECEITA DE TRANSFERÊNCIAS CONSTITUCIONAIS E LEGAIS </t>
  </si>
  <si>
    <t xml:space="preserve">    2.1 - Cota-Parte FPM </t>
  </si>
  <si>
    <t xml:space="preserve">    2.2 - Cota-Parte ICMS </t>
  </si>
  <si>
    <t xml:space="preserve">    2.3 - ICMS-Desoneração – L.C. nº 87/1996 </t>
  </si>
  <si>
    <t xml:space="preserve">    2.4 - Cota-Parte IPI-Exportação </t>
  </si>
  <si>
    <t xml:space="preserve">    2.5 - Cota-Parte ITR </t>
  </si>
  <si>
    <t xml:space="preserve">    2.6 - Cota-Parte IPVA </t>
  </si>
  <si>
    <t xml:space="preserve">    2.7 - Cota-Parte IOF-Ouro </t>
  </si>
  <si>
    <t>3 - TOTAL DA RECEITA DE IMPOSTOS (1 + 2)</t>
  </si>
  <si>
    <t>1.0.0.0.00.0.0</t>
  </si>
  <si>
    <t>RECEITAS CORRENTES</t>
  </si>
  <si>
    <t>1.1.0.0.00.0.0</t>
  </si>
  <si>
    <t>Impostos, Taxas e Contribuições de Melhoria</t>
  </si>
  <si>
    <t>1.2.0.0.00.0.0</t>
  </si>
  <si>
    <t>Contribuições</t>
  </si>
  <si>
    <t>1.3.0.0.00.0.0</t>
  </si>
  <si>
    <t>1.4.0.0.00.1.1</t>
  </si>
  <si>
    <t>Receita Agropecuária – Principal</t>
  </si>
  <si>
    <t>1.5.0.0.00.1.1</t>
  </si>
  <si>
    <t>Receita Industrial – Principal</t>
  </si>
  <si>
    <t>1.6.0.0.00.0.0</t>
  </si>
  <si>
    <t>1.7.0.0.00.0.0</t>
  </si>
  <si>
    <t>1.9.0.0.00.0.0</t>
  </si>
  <si>
    <t>2.0.0.0.00.0.0</t>
  </si>
  <si>
    <t>RECEITAS DE CAPITAL</t>
  </si>
  <si>
    <t>2.1.0.0.00.0.0</t>
  </si>
  <si>
    <t>Operações de Crédito</t>
  </si>
  <si>
    <t>2.2.0.0.00.0.0</t>
  </si>
  <si>
    <t>Alienação de Bens</t>
  </si>
  <si>
    <t>2.3.0.0.00.0.0</t>
  </si>
  <si>
    <t>Amortização de Empréstimos</t>
  </si>
  <si>
    <t>2.4.0.0.00.0.0</t>
  </si>
  <si>
    <t>Transferências de Capital</t>
  </si>
  <si>
    <t>2.9.0.0.00.0.0</t>
  </si>
  <si>
    <t>Outras Receitas de Capital</t>
  </si>
  <si>
    <t>7.0.0.0.00.0.0</t>
  </si>
  <si>
    <t>RECEITAS CORRENTES INTRA</t>
  </si>
  <si>
    <t>8.0.0.0.00.0.0</t>
  </si>
  <si>
    <t>RECEITAS DE CAPITAL INTRA</t>
  </si>
  <si>
    <t>9.0.0.0.00.0.0</t>
  </si>
  <si>
    <t>DEDUÇÃO DA RECEITA ( R )</t>
  </si>
  <si>
    <t>3.0.0.0.00.0.0</t>
  </si>
  <si>
    <t>4.0.0.0.00.0.0</t>
  </si>
  <si>
    <t xml:space="preserve">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</si>
  <si>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</si>
  <si>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</si>
  <si>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</si>
  <si>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</si>
  <si>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</si>
  <si>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Contribuições</t>
  </si>
  <si>
    <t xml:space="preserve">    Receita Patrimonial</t>
  </si>
  <si>
    <t xml:space="preserve">         Rendimentos de Aplicação Financeira</t>
  </si>
  <si>
    <t xml:space="preserve">         Outras Receitas Patrimoniais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</si>
  <si>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</si>
  <si>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</si>
  <si>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</si>
  <si>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</si>
  <si>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</si>
  <si>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</si>
  <si>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</si>
  <si>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</si>
  <si>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</si>
  <si>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</si>
  <si>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</si>
  <si>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</si>
  <si>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</si>
  <si>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 xml:space="preserve">    Dedução de Receita para Formação do FUNDEB</t>
  </si>
  <si>
    <t>RECEITA CORRENTE LÍQUIDA (III) = (I - II)</t>
  </si>
  <si>
    <t>(LRF, art. 4°, § 2°, inciso V)</t>
  </si>
  <si>
    <t xml:space="preserve">    (-)  Aumento referente a transferências do FUNDEB</t>
  </si>
  <si>
    <t>28 - TOTAL DAS DESPESAS COM AÇÕES TÍPICAS DE MDE</t>
  </si>
  <si>
    <t>Anexo IX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</si>
  <si>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</si>
  <si>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</si>
  <si>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</si>
  <si>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</si>
  <si>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</si>
  <si>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</si>
  <si>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</si>
  <si>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</si>
  <si>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</si>
  <si>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</si>
  <si>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</si>
  <si>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RECEITA CORRENTE LÍQUIDA - RCL (IV)</t>
  </si>
  <si>
    <t>Anexo XIV</t>
  </si>
  <si>
    <t>Anexo Demonstrativo da Despesa com Pessoal do Município</t>
  </si>
  <si>
    <t xml:space="preserve">        2.1.3 - Parcela referente à CF, art. 159, I, alínea e</t>
  </si>
  <si>
    <t>Poder Executivo</t>
  </si>
  <si>
    <t>Poder Legislativo</t>
  </si>
  <si>
    <t>Consolidado</t>
  </si>
  <si>
    <t>2021</t>
  </si>
  <si>
    <t>RECEITAS RESULTANTES DE IMPOSTOS E TRANSFERÊNCIAS CONSTITUCIONAIS E LEGAIS</t>
  </si>
  <si>
    <t>PREVISÃO  INICIAL</t>
  </si>
  <si>
    <t>RECEITA DE IMPOSTOS  (I)</t>
  </si>
  <si>
    <t xml:space="preserve">    Receita Resultante do Imposto Predial e Territorial Urbano - IPTU</t>
  </si>
  <si>
    <t xml:space="preserve">        IPTU</t>
  </si>
  <si>
    <t xml:space="preserve">        Multas, Juros de Mora, Divida Ativa e Outros Encargos do IPTU</t>
  </si>
  <si>
    <t xml:space="preserve">    Receita Resultante do Imposto sobre Serviços de Qualquer Natureza - ITBI</t>
  </si>
  <si>
    <t xml:space="preserve">        ITBI</t>
  </si>
  <si>
    <t xml:space="preserve">        Multas, Juros de Mora, Dívida Ativa e Outros Encargos do ITBI</t>
  </si>
  <si>
    <t xml:space="preserve">    Receita Resultante do Imposto sobre Serviços de Qualquer Natureza - ISS</t>
  </si>
  <si>
    <t xml:space="preserve">        ISS</t>
  </si>
  <si>
    <t xml:space="preserve">        Multas, Juros de Mora, Dívida Ativa e Outros Encargos do ISS</t>
  </si>
  <si>
    <t xml:space="preserve">    Cota-Parte FPM</t>
  </si>
  <si>
    <t xml:space="preserve">    Cota-Parte ITR</t>
  </si>
  <si>
    <t xml:space="preserve">    Cota-Parte IPVA </t>
  </si>
  <si>
    <t xml:space="preserve">    Cota-Parte ICMS</t>
  </si>
  <si>
    <t xml:space="preserve">    Cota-Parte IPI-Exportação</t>
  </si>
  <si>
    <t xml:space="preserve">    Compensações Financeiras Provenientes de Impostos e Transferências Constitucionais</t>
  </si>
  <si>
    <t xml:space="preserve">       Desoneração ICMS (LC 87/96)</t>
  </si>
  <si>
    <t xml:space="preserve">       Outras</t>
  </si>
  <si>
    <t>ATENÇÃO BÁSICA  (IV)</t>
  </si>
  <si>
    <t>ASSISTÊNCIA HOSPITALAR E AMBULATORIAL  (V)</t>
  </si>
  <si>
    <t>SUPORTE PROFILÁTICO E TERAPÊUTICO  (VI)</t>
  </si>
  <si>
    <t>VIGILÂNCIA SANITÁRIA  (VII)</t>
  </si>
  <si>
    <t>VIGILÂNCIA EPIDEMIOLÓGICA (VIII)</t>
  </si>
  <si>
    <t>ALIMENTAÇÃO E NUTRIÇÃO (IX)</t>
  </si>
  <si>
    <t>Despesa Mínima a ser Aplicada em ASPS (XVII) = (III) x 15% (LC 141/2012)</t>
  </si>
  <si>
    <t>ANEXO VI</t>
  </si>
  <si>
    <t>Total</t>
  </si>
  <si>
    <t xml:space="preserve">    Receita Resultante do Imposto sobre a Renda e Proventos de Qualquer Natureza Retido na Fonte (IRRF)</t>
  </si>
  <si>
    <t>Lei Complementar nº 141, de 2012, art. 35</t>
  </si>
  <si>
    <t>TOTAL DAS RECEITAS PARA A APURAÇÃO DA APLICAÇÃO EM AÇÕES E SERVIÇOS PÚBLICOS EM SAÚDE (III) = (I) + (II)</t>
  </si>
  <si>
    <t>DESPESAS COM AÇÕES E SERVIÇOS PÚBLICOS DE SAÚDE (ASPS) 
POR SUBFUNÇÃO E CATEGORIA ECONÔMICA</t>
  </si>
  <si>
    <t>TOTAL DAS DESPESAS COM SAÚDE (XI) = (IV + V + VI + VII + VIII + IX + X)</t>
  </si>
  <si>
    <t>(=) VALOR APLICADO EM ASPS (XII) = (XI/III)</t>
  </si>
  <si>
    <t xml:space="preserve">PERCENTUAL DA RECEITA  DE IMPOSTOS E TRANSFERÊNCIAS CONSTITUCIONAIS E LEGAIS APLICADO EM ASPS  </t>
  </si>
  <si>
    <t xml:space="preserve">    Contribuição do Servidor para o Plano de Previdência </t>
  </si>
  <si>
    <t xml:space="preserve">    Compensação Financeira entre Regimes Previdência</t>
  </si>
  <si>
    <t>RREO - ANEXO 6 (LRF, art 53, inciso III)</t>
  </si>
  <si>
    <t>ACIMA DA LINHA</t>
  </si>
  <si>
    <t>RECEITAS PRIMÁRIAS</t>
  </si>
  <si>
    <t xml:space="preserve">    Impostos, Taxas e Contribuições de Melhoria</t>
  </si>
  <si>
    <t xml:space="preserve">    Receita Patrimonial </t>
  </si>
  <si>
    <t xml:space="preserve">        Aplicações Financeiras (II)</t>
  </si>
  <si>
    <t xml:space="preserve">        Outras Receitas Patrimoniais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</si>
  <si>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</si>
  <si>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</si>
  <si>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</si>
  <si>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</si>
  <si>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</si>
  <si>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</si>
  <si>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</si>
  <si>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</t>
  </si>
  <si>
    <t xml:space="preserve">         Receitas de Alienação de Investimentos Temporários (VIII)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</si>
  <si>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</si>
  <si>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</si>
  <si>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</si>
  <si>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Outras Receitas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</si>
  <si>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</si>
  <si>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</si>
  <si>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</si>
  <si>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</si>
  <si>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</si>
  <si>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</si>
  <si>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</si>
  <si>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</si>
  <si>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</si>
  <si>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</si>
  <si>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</si>
  <si>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</si>
  <si>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</si>
  <si>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</si>
  <si>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</si>
  <si>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</si>
  <si>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</si>
  <si>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</si>
  <si>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</si>
  <si>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</si>
  <si>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</si>
  <si>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(XII - XXIII)</t>
  </si>
  <si>
    <t>JUROS NOMINAIS</t>
  </si>
  <si>
    <t>JUROS, ENCARGOS E VARIAÇÕES MONETÁRIAS ATIVOS (XXV)</t>
  </si>
  <si>
    <t>JUROS, ENCARGOS E VARIAÇÕES MONETÁRIAS PASSIVOS (XXVI)</t>
  </si>
  <si>
    <t>RESULTADO NOMINAL - Acima da Linha (XXVII) = - (XXIV + (XXV - XXVI))</t>
  </si>
  <si>
    <t>ABAIXO DA LINHA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</si>
  <si>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</si>
  <si>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</si>
  <si>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</si>
  <si>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</si>
  <si>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</si>
  <si>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Demais Haveres Financeiros</t>
  </si>
  <si>
    <t>AJUSTE METODOLÓGICO</t>
  </si>
  <si>
    <t>VARIAÇÃO SALDO RPP = (XXXIII) = (XXXb - XXXa)</t>
  </si>
  <si>
    <t xml:space="preserve">      Restos a Pagar Processados (saldo exercício anterior) (XXXa)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</si>
  <si>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</si>
  <si>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</si>
  <si>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</si>
  <si>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</si>
  <si>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Anexo XIII</t>
  </si>
  <si>
    <t>Demonstrativo dos Limites do Poder Legislativo</t>
  </si>
  <si>
    <t>1.7.1.8.01.2.0.00.00.00</t>
  </si>
  <si>
    <t>Cota-Parte do IPVA</t>
  </si>
  <si>
    <t>1.7.1.8.01.8.0.00.00.00</t>
  </si>
  <si>
    <t>1.7.2.8.01.1.0.00.00.00</t>
  </si>
  <si>
    <t>Cota-Parte da Contribuição de Intervenção no Domínio Econômico</t>
  </si>
  <si>
    <t>1.7.2.8.01.2.0.00.00.00</t>
  </si>
  <si>
    <t>1.7.2.8.01.3.0.00.00.00</t>
  </si>
  <si>
    <t xml:space="preserve">DESPESAS CORRENTES </t>
  </si>
  <si>
    <t>3.0.0.0.00.00.00.00.00</t>
  </si>
  <si>
    <t>4.0.0.0.00.00.00.00.00</t>
  </si>
  <si>
    <t>Despesas</t>
  </si>
  <si>
    <t>Pessoal e Encargos Sociais</t>
  </si>
  <si>
    <t>3.1.0.0.00.00.00.00</t>
  </si>
  <si>
    <t>Total da despesa c/ Folha de Pgto do Legislativo.............................</t>
  </si>
  <si>
    <t>% da Folha de Pagamento................................................................</t>
  </si>
  <si>
    <t>Limite Legal (inciso VI do art. 29 da Constituição Federal)</t>
  </si>
  <si>
    <t>Verificação Limite Legal</t>
  </si>
  <si>
    <t>Subsídio Máximo Vereador (B)       ........% Sobre (A)</t>
  </si>
  <si>
    <t>Subsídio Fixado - Vereador  (C)</t>
  </si>
  <si>
    <t>Excesso ao Subsídio Máximo (D) = (C &gt; B)</t>
  </si>
  <si>
    <t>Limite Legal (inciso VII do art. 29 da Constituição Federal)</t>
  </si>
  <si>
    <t>Receita Total do Município</t>
  </si>
  <si>
    <t>Limite Legal (5% sobre a Receita Total do Município)</t>
  </si>
  <si>
    <t>Total da Remuneração de Vereadores</t>
  </si>
  <si>
    <t>% do Total da Remuneração de Vereadores sobre a Receita Total do Município</t>
  </si>
  <si>
    <t>Contribuição para o Custeio do Serviço de Iluminação Pública</t>
  </si>
  <si>
    <t>1.7.2.8.01.4.0.00.00.00</t>
  </si>
  <si>
    <t>9.0.0.0.00.0.0.00.00.00</t>
  </si>
  <si>
    <t>Cota-Parte do Fundo de Participação dos Municípios - Cota Mensal</t>
  </si>
  <si>
    <t>Cota-Parte do IPI - Municípios</t>
  </si>
  <si>
    <t xml:space="preserve">Subsídio Deputado Estadual SC  (A) </t>
  </si>
  <si>
    <t>2022</t>
  </si>
  <si>
    <t xml:space="preserve">        Transferências Constitucionais e Legais</t>
  </si>
  <si>
    <t xml:space="preserve">        Demais Despesas Correntes</t>
  </si>
  <si>
    <t>AJUSTES RELATIVOS AO RPPS (XXXVII)</t>
  </si>
  <si>
    <t>OUTROS AJUSTES (XXXVIII)</t>
  </si>
  <si>
    <t>RESULTADO NOMINAL AJUSTADO - Abaixo da Linha (XXXIX) = (XXXII - XXXIII - IX + XXXIV + XXXV - XXXVI + XXXVII + XXXVIII)</t>
  </si>
  <si>
    <t>RESULTADO PRIMÁRIO - Abaixo da Linha (XL) =  XXXIX - (XXV - XXVI)</t>
  </si>
  <si>
    <t>Percentual projetado para aplicar em MDE em 2020 (28/3)</t>
  </si>
  <si>
    <t>Previsão 
Inicial</t>
  </si>
  <si>
    <t>OUTRAS SUBFUNÇÕES (Apoio Administrativo / Manutenção) (X)</t>
  </si>
  <si>
    <t>Estimativa da Compensação e Renúncia da Receita</t>
  </si>
  <si>
    <t>Margem de Expansão das Despesas Obrigatórias de Caráter Continuado</t>
  </si>
  <si>
    <t xml:space="preserve">Unidades Administrativas e Principais Finalidades </t>
  </si>
  <si>
    <t>ÓRGÃO/UNIDADE</t>
  </si>
  <si>
    <t>FINALIDADES</t>
  </si>
  <si>
    <t>LEGISLAÇÃO</t>
  </si>
  <si>
    <t>2 Gabinete do Prefeito</t>
  </si>
  <si>
    <t>Cabem as atribuições de assistência ao Prefeito nas funções políticas, administrativas, sociais e de cerimonial, e especialmente, as de relações públicas, de representação e de divulgação.</t>
  </si>
  <si>
    <t>Lei Municipal xxxxx/xxx</t>
  </si>
  <si>
    <t>3 Secretaria da Administração</t>
  </si>
  <si>
    <t>Centraliza as atividades administrativas relacionadas com o sistema de pessoal, material, administração de bens patrimoniais e correspondência, a elaboração de atos, preparação de processos para despacho final, lavraturas de contratos, registro e publicação de leis, decretos, portarias e assentamento de fatos e atos relacionados com a vida funcional dos servidores, bem como protocolo e arquivo.</t>
  </si>
  <si>
    <t>(....)</t>
  </si>
  <si>
    <t>(...)</t>
  </si>
  <si>
    <t>CPSSS do Servidor Civil Ativo</t>
  </si>
  <si>
    <t>Cota-Parte do Imposto Sobre a Propriedade Territorial Rural</t>
  </si>
  <si>
    <t>Cota-Parte do ICMS</t>
  </si>
  <si>
    <t>2021
(R$)</t>
  </si>
  <si>
    <t>Valor Previsto 2021</t>
  </si>
  <si>
    <t>2023</t>
  </si>
  <si>
    <t>Receita Base de Cálculo para as despesas da Câmara em 2021</t>
  </si>
  <si>
    <t>a) Total da Receita Efetivamente Realizada o Exercício Anterior (RREA) 2020</t>
  </si>
  <si>
    <t>Total da Projeção de Gastos Totais do Legislativo para 2021...........</t>
  </si>
  <si>
    <t>2. Despesas Administrativas do RPPS fixadas para o exercício de 2021</t>
  </si>
  <si>
    <t>(Lei nº 4.320/1964 - art. 22, parágrafo único)</t>
  </si>
  <si>
    <t>ANEXO IV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</si>
  <si>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</si>
  <si>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</si>
  <si>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= RECEITA CORRENTE LÍQUIDA AJUSTADA PARA CÁLCULO DOS LIMITES DA DESPESA COM PESSOAL (VII) = (IV - V - VI)</t>
  </si>
  <si>
    <r>
      <t xml:space="preserve">( - ) Transferências obrigatórias da União relativas às emendas individuais (art. 166-A, § 1º, da CF) </t>
    </r>
    <r>
      <rPr>
        <b/>
        <sz val="10"/>
        <rFont val="Calibri"/>
        <family val="2"/>
      </rPr>
      <t xml:space="preserve">(IV) </t>
    </r>
    <r>
      <rPr>
        <sz val="10"/>
        <rFont val="Calibri"/>
        <family val="2"/>
      </rPr>
      <t xml:space="preserve">   </t>
    </r>
  </si>
  <si>
    <t>RECEITA CORRENTE LÍQUIDA AJUSTADA PARA PARA CÁLCULO DOS LIMITES DE ENDIVIDAMENTO (V) = (III - IV)</t>
  </si>
  <si>
    <r>
      <t xml:space="preserve">( - ) Transferências obrigatórias da União relativas às emendas de bancada (art. 166, § 16, da CF) </t>
    </r>
    <r>
      <rPr>
        <b/>
        <sz val="10"/>
        <rFont val="Calibri"/>
        <family val="2"/>
      </rPr>
      <t xml:space="preserve">(VI) </t>
    </r>
    <r>
      <rPr>
        <sz val="10"/>
        <rFont val="Calibri"/>
        <family val="2"/>
      </rPr>
      <t xml:space="preserve"> </t>
    </r>
  </si>
  <si>
    <t>RECEITA CORRENTE LÍQUIDA AJUSTADA PARA  CÁLCULO DOS LIMITES DA DESPESA COM PESSOAL (VII) = (V - VI)</t>
  </si>
  <si>
    <t>Previsão da Receita e da Despesa</t>
  </si>
  <si>
    <r>
      <t xml:space="preserve">        </t>
    </r>
    <r>
      <rPr>
        <sz val="10"/>
        <color indexed="8"/>
        <rFont val="Calibri"/>
        <family val="2"/>
      </rPr>
      <t xml:space="preserve"> Receitas de Alienação de Investimentos Permanentes (IX)</t>
    </r>
  </si>
  <si>
    <t xml:space="preserve">         Outras Alienações de Bens</t>
  </si>
  <si>
    <t>2020</t>
  </si>
  <si>
    <t xml:space="preserve">           (-) Restos a Pagar Processados (XXXb)  </t>
  </si>
  <si>
    <r>
      <t>DÍVIDA CONSOLIDADA LÍQUIDA de 2021 (</t>
    </r>
    <r>
      <rPr>
        <b/>
        <sz val="10"/>
        <rFont val="Calibri"/>
        <family val="2"/>
      </rPr>
      <t>XXXIb</t>
    </r>
    <r>
      <rPr>
        <sz val="10"/>
        <rFont val="Calibri"/>
        <family val="2"/>
      </rPr>
      <t>) = (XXVIII - XXIX)</t>
    </r>
  </si>
  <si>
    <r>
      <t>DÍVIDA CONSOLIDADA LÍQUIDA (exercício anterior - projeções)  (</t>
    </r>
    <r>
      <rPr>
        <b/>
        <sz val="10"/>
        <rFont val="Calibri"/>
        <family val="2"/>
      </rPr>
      <t>XXXIa</t>
    </r>
    <r>
      <rPr>
        <sz val="10"/>
        <rFont val="Calibri"/>
        <family val="2"/>
      </rPr>
      <t xml:space="preserve">) </t>
    </r>
  </si>
  <si>
    <t>RESULTADO NOMINAL - Abaixo da Linha (XXXII) = (XXXIa - XXXIb)</t>
  </si>
  <si>
    <t>ANEXO XI</t>
  </si>
  <si>
    <t>Memória e Metodologia de Cálculo do Resultado Primário e Nominal</t>
  </si>
  <si>
    <r>
      <t xml:space="preserve">    1.2 - Receita Resultante do Imposto sobre Transmissão </t>
    </r>
    <r>
      <rPr>
        <b/>
        <i/>
        <sz val="10"/>
        <color indexed="8"/>
        <rFont val="Calibri"/>
        <family val="2"/>
      </rPr>
      <t>Inter Vivos</t>
    </r>
    <r>
      <rPr>
        <b/>
        <sz val="10"/>
        <color indexed="8"/>
        <rFont val="Calibri"/>
        <family val="2"/>
      </rPr>
      <t xml:space="preserve"> – ITBI</t>
    </r>
  </si>
  <si>
    <r>
      <t xml:space="preserve">    1.4 - Receita Resultante do Imposto de Renda Retido na Fonte </t>
    </r>
    <r>
      <rPr>
        <b/>
        <sz val="10"/>
        <color indexed="8"/>
        <rFont val="Calibri"/>
        <family val="2"/>
      </rPr>
      <t>–</t>
    </r>
    <r>
      <rPr>
        <b/>
        <sz val="10"/>
        <rFont val="Calibri"/>
        <family val="2"/>
      </rPr>
      <t xml:space="preserve"> IRRF</t>
    </r>
  </si>
  <si>
    <t>b) Gastos totais previstos para 2021 (CF, art. 29-A)</t>
  </si>
  <si>
    <t>1.1.0.0.00.0.0.00.00.00</t>
  </si>
  <si>
    <t>PERCENTUAL DE PROJEÇÃO DA DESPESA COM PESSOAL para 2021 (III / IV)</t>
  </si>
  <si>
    <t>Discriminação da Receita</t>
  </si>
  <si>
    <t>Limite Gastos Totais (Art. 29-A da Constituição Federal)</t>
  </si>
  <si>
    <t>c) Despesas com folha de pagamento previstas para 2021 (CF, art. 29-A, § 1º)</t>
  </si>
  <si>
    <t>Demonstrativo da Receita e Plano de Aplicação de Fundos Especiais</t>
  </si>
  <si>
    <r>
      <t>(Lei n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 xml:space="preserve"> 4.320, de 1964, art. 2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>, § 2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>, inciso I)</t>
    </r>
  </si>
  <si>
    <t>Receitas</t>
  </si>
  <si>
    <t>R$</t>
  </si>
  <si>
    <t>Aplicação dos Recursos</t>
  </si>
  <si>
    <t>Receitas Correntes</t>
  </si>
  <si>
    <t>Receitas de Capital Intraorçamentária</t>
  </si>
  <si>
    <t>1.0.0.0.00.00.00.00.00</t>
  </si>
  <si>
    <t>2.0.0.0.00.00.00.00.00</t>
  </si>
  <si>
    <t>7.0.0.0.00.00.00.00.00</t>
  </si>
  <si>
    <t>8.0.0.0.00.00.00.00.00</t>
  </si>
  <si>
    <t>(LRF, art. 4º, § 1º)</t>
  </si>
  <si>
    <t xml:space="preserve"> Receitas Primárias Correntes</t>
  </si>
  <si>
    <t xml:space="preserve"> Impostos, Taxas e Contribuições de Melhoria</t>
  </si>
  <si>
    <t xml:space="preserve"> Contribuições</t>
  </si>
  <si>
    <t xml:space="preserve"> Transferências Correntes</t>
  </si>
  <si>
    <t xml:space="preserve"> Receitas Primárias de Capital</t>
  </si>
  <si>
    <t xml:space="preserve"> Despesas Primárias Correntes</t>
  </si>
  <si>
    <t xml:space="preserve"> Pessoal e Encargos Sociais</t>
  </si>
  <si>
    <t xml:space="preserve"> Outras Despesas Correntes</t>
  </si>
  <si>
    <t xml:space="preserve"> Despesas Primárias de Capital</t>
  </si>
  <si>
    <t xml:space="preserve"> Juros, Encargos e Variações Monetárias Ativos (IV)</t>
  </si>
  <si>
    <t xml:space="preserve"> Juros, Encargos e Variações Monetárias Passivos (V)</t>
  </si>
  <si>
    <t xml:space="preserve"> Resultado Nominal - (VI) = (III + (IV - V))</t>
  </si>
  <si>
    <t>Receitas Primárias advindas de PPP (IV)</t>
  </si>
  <si>
    <t>Despesas Primárias geradas por PPP (V)</t>
  </si>
  <si>
    <t>Impacto do saldo das PPP = (IV - V)</t>
  </si>
  <si>
    <t>1.2.1.8.01.1.0.00.00.00</t>
  </si>
  <si>
    <t>1.2.4.0.00.0.0.00.00.00</t>
  </si>
  <si>
    <t>1.7.1.8.01.5.0.00.00.00</t>
  </si>
  <si>
    <t>Cota-Parte do Imposto Sobre Operações de Crédito, Câmbio e Seguro, ou Relativas a Títulos ou Valores Mobiliários - Comercialização do Ouro</t>
  </si>
  <si>
    <t>Transferência Financeira do ICMS - Desoneração - L.C. Nº 87/96</t>
  </si>
  <si>
    <t>1.7.1.8.06.0.0.00.00.00</t>
  </si>
  <si>
    <t>Cota-Parte do antigo ITCD (CF/67)</t>
  </si>
  <si>
    <t>1.7.2.8.01.5.X.01.00.00</t>
  </si>
  <si>
    <t>( - ) Deduções das Receitas acima (exceto Dedução da Receita para Formação do FUNDEB CP = 105)</t>
  </si>
  <si>
    <t>( - ) Aposentadorias do RPPS, Reserva Remunerada e Reformas dos Militares</t>
  </si>
  <si>
    <t>(3.1.9.0.01.00.00.00.00)</t>
  </si>
  <si>
    <t>( - ) Pensões do RPPS e do Militar</t>
  </si>
  <si>
    <t>(3.1.9.0.03.00.00.00.00)</t>
  </si>
  <si>
    <t>( - ) Outros Benefícios Previdenciários - Pessoal Inativo</t>
  </si>
  <si>
    <t>(3.1.9.0.05.00.02.00.00)</t>
  </si>
  <si>
    <t>( - ) Outros Benefícios Previdenciários - Pensionistas</t>
  </si>
  <si>
    <t>(3.1.9.0.05.00.03.00.00)</t>
  </si>
  <si>
    <t>( - ) Auxílio-funeral - Inativo Civil</t>
  </si>
  <si>
    <t>(3.1.9.0.08.03.00.00.00)</t>
  </si>
  <si>
    <t>( - ) Auxílio-natalidade - Inativo Civil</t>
  </si>
  <si>
    <t>(3.1.9.0.08.07.00.00.00)</t>
  </si>
  <si>
    <t>( - ) Auxílio-reclusão - Inativo Civil</t>
  </si>
  <si>
    <t>(3.1.9.0.08.11.00.00.00)</t>
  </si>
  <si>
    <t>( - ) Auxílio-funeral - Pensionista Civil</t>
  </si>
  <si>
    <t>(3.1.9.0.08.13.00.00.00)</t>
  </si>
  <si>
    <t>( - ) Auxílio-reclusão - Pensionista Civil</t>
  </si>
  <si>
    <t>(3.1.9.0.08.15.00.00.00)</t>
  </si>
  <si>
    <t>( - ) Auxílio-natalidade - Pensionista Civil</t>
  </si>
  <si>
    <t>(3.1.9.0.08.18.00.00.00)</t>
  </si>
  <si>
    <t>( - ) Precatórios - Inativo Civil</t>
  </si>
  <si>
    <t>(3.1.9.0.91.23.00.00.00)</t>
  </si>
  <si>
    <t>( - ) Precatórios - Pensionista Civil</t>
  </si>
  <si>
    <t>(3.1.9.0.91.36.00.00.00)</t>
  </si>
  <si>
    <t>( - ) Despesas de Exercícios Anteriores - Inativo Civil</t>
  </si>
  <si>
    <t>(3.1.9.0.92.02.00.00.00)</t>
  </si>
  <si>
    <t>( - ) Despesas de Exercícios Anteriores - Obrigações Patronais - Inativo Civil</t>
  </si>
  <si>
    <t>(3.1.9.0.92.06.00.00.00)</t>
  </si>
  <si>
    <t>( - ) Despesas de Exercícios Anteriores - Pensionista Civil</t>
  </si>
  <si>
    <t>(3.1.9.0.92.12.00.00.00)</t>
  </si>
  <si>
    <t>( - ) Despesas de Exercícios Anteriores - Gratificação por Tempo de Serviço - Anuênio - Inativo Civil</t>
  </si>
  <si>
    <t>(3.1.9.0.92.24.00.00.00)</t>
  </si>
  <si>
    <t>( - ) Despesas de Exercícios Anteriores - Gratificação por Tempo de Serviço - Anuênio - Pensionista Civil</t>
  </si>
  <si>
    <t>(3.1.9.0.92.25.00.00.00)</t>
  </si>
  <si>
    <t>( - ) Indenizações Trabalhistas - Inativo Civil</t>
  </si>
  <si>
    <t>(3.1.9.0.94.03.00.00.00)</t>
  </si>
  <si>
    <t>( - ) Indenizações Trabalhistas - Pensionista Civil</t>
  </si>
  <si>
    <t>(3.1.9.0.94.13.00.00.00)</t>
  </si>
  <si>
    <t>( - ) Contribuições Patronais para o RPPS - Inativo Civil</t>
  </si>
  <si>
    <t>(3.1.9.1.13.03.02.00.00)</t>
  </si>
  <si>
    <t>( - ) Contribuições Patronais para o RPPS - Pensionista</t>
  </si>
  <si>
    <t>(3.1.9.1.13.03.03.00.00)</t>
  </si>
  <si>
    <t xml:space="preserve">( - ) Plano de Seguridade Social do Servidor - Pessoal Inativo </t>
  </si>
  <si>
    <t>(3.1.9.1.13.10.00.00.00)</t>
  </si>
  <si>
    <t>( - ) Plano de Seguridade Social do Pensionista</t>
  </si>
  <si>
    <t>(3.1.9.1.13.12.00.00.00)</t>
  </si>
  <si>
    <t>( - ) Amortização do Passivo Atuarial com RPPS - Alíquota Suplementar</t>
  </si>
  <si>
    <t>(3.1.9.1.13.99.01.00.00)</t>
  </si>
  <si>
    <t>(3.1.9.1.92.06.00.00.00)</t>
  </si>
  <si>
    <t xml:space="preserve">DESPESAS DE CAPITAL </t>
  </si>
  <si>
    <t>( - ) Licença Prêmio Indenizada</t>
  </si>
  <si>
    <t>(3.1.9.0.11.48.00.00.00)</t>
  </si>
  <si>
    <t>( - ) INSS s/Convocação Extraordinária - Agentes Políticos</t>
  </si>
  <si>
    <t>(3.1.9.0.13.02.05.00.00)</t>
  </si>
  <si>
    <t>( - ) Convocação Extraordinária - Agentes Políticos</t>
  </si>
  <si>
    <t>(3.1.9.0.16.04.00.00.00)</t>
  </si>
  <si>
    <t>( - ) Ajuda de Custos</t>
  </si>
  <si>
    <t>(3.1.9.0.16.99.01.00.00)</t>
  </si>
  <si>
    <t>( - ) Remoções</t>
  </si>
  <si>
    <t>(3.1.9.0.16.99.02.00.00)</t>
  </si>
  <si>
    <t>( - ) Obrigações Tributárias e Contributivas</t>
  </si>
  <si>
    <t>(3.1.9.0.47.00.00.00.00)</t>
  </si>
  <si>
    <t>( - ) Depósitos Judiciais</t>
  </si>
  <si>
    <t>(3.1.9.0.67.02.00.00.00)</t>
  </si>
  <si>
    <t>( - ) Outros Depósitos Compulsórios</t>
  </si>
  <si>
    <t>(3.1.9.0.67.99.00.00.00)</t>
  </si>
  <si>
    <t>( - ) Indenizações Trabalhistas</t>
  </si>
  <si>
    <t>(3.1.9.0.94.00.00.00.00)</t>
  </si>
  <si>
    <t xml:space="preserve">( - ) Plano de Seguridade Social do Servidor - Pessoal Ativo Civil </t>
  </si>
  <si>
    <t>(3.1.9.1.13.08.00.00.00)</t>
  </si>
  <si>
    <t xml:space="preserve">Auxílio-Alimentação </t>
  </si>
  <si>
    <t>3.3.9.0.46.00.00.00.00</t>
  </si>
  <si>
    <t>Limite Folha de pagamento 2021 (CF, art. 29-A, § 1º)</t>
  </si>
  <si>
    <t>PREFEITURA MUNICIPAL DE CORONEL PILAR</t>
  </si>
  <si>
    <t>IPTU</t>
  </si>
  <si>
    <t>ISS FIXO</t>
  </si>
  <si>
    <t>TAXA DE LIXO</t>
  </si>
  <si>
    <t>SEM MARGEM</t>
  </si>
  <si>
    <t>Secretaria Municipal da Agricultura Indústria e Comércio</t>
  </si>
  <si>
    <t xml:space="preserve">Fundo Municipal da Agricultura, criado pela Lei Municipal 034/2001 </t>
  </si>
  <si>
    <t>DESPESAS CORRENTES</t>
  </si>
  <si>
    <t xml:space="preserve">  Pessoal e encargos sociais</t>
  </si>
  <si>
    <t xml:space="preserve">  Juros e Encargos da dívida</t>
  </si>
  <si>
    <t xml:space="preserve">  Outras Despesas Correntes</t>
  </si>
  <si>
    <t>DESPESAS DE CAPITAL</t>
  </si>
  <si>
    <t xml:space="preserve"> Investimentos</t>
  </si>
  <si>
    <t>Secretaria Municipal da Saúde, Meio ambiente e Assitência Social</t>
  </si>
  <si>
    <t xml:space="preserve">Fundo Municipal da Criança e do Adolescente, criado pela Lei Municipal 144/2003 </t>
  </si>
  <si>
    <t xml:space="preserve">Fundo Municipal do Meio Ambiente, criado pela Lei Municipal nº 225/2005 </t>
  </si>
  <si>
    <t>Fundo Municipal da Assitência Social,  criado pela Lei Municipal nº 318/2006</t>
  </si>
  <si>
    <t xml:space="preserve">Secretaria Municipal da Administração, Finanças e Planejamento </t>
  </si>
  <si>
    <t>Fundo Municipal de Aposentadoria e Pensão do Servidor de Coronel Pilar, criado pela Lei Municipal nº 318/2006</t>
  </si>
  <si>
    <t>Reserva do RPPS</t>
  </si>
  <si>
    <t>(+) Receita de Aplicação Financeira</t>
  </si>
  <si>
    <t>(-) Deduções da receita base</t>
  </si>
  <si>
    <t>(=) Mínimo a ser aplicado em ASPS</t>
  </si>
  <si>
    <t>(=) Mínimo a ser aplicado em MDE</t>
  </si>
  <si>
    <t>PERCENTUAIS</t>
  </si>
  <si>
    <t>Receita Total Líquida (-Deduções Receita)</t>
  </si>
  <si>
    <t xml:space="preserve"> Demais Receitas Primárias Correntes (-Rendim aplic)</t>
  </si>
  <si>
    <t>Projeção até Dezembro</t>
  </si>
  <si>
    <t>Base de cálculo previdenciária da contribuição dos servidores ativos, e do total dos proventos dos inativos e da pensão dos pensionistas, vinculados ao Regime Próprio de Previdência</t>
  </si>
  <si>
    <t>4. Limite % Despesas Administrativas (conforme Lei 094/2002)</t>
  </si>
  <si>
    <t>122 ADMINISTRAÇÃO GERAL</t>
  </si>
  <si>
    <t xml:space="preserve"> Reserva de Contingência</t>
  </si>
  <si>
    <t xml:space="preserve">      Pessoal e Encargos Sociais</t>
  </si>
  <si>
    <t xml:space="preserve">      Aposentadorias, Reserva e Reformas e Pensões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</si>
</sst>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#,##0.000_);[Red]\(#,##0.000\)"/>
    <numFmt numFmtId="180" formatCode="0.0%"/>
    <numFmt numFmtId="181" formatCode="_(* #,##0.0_);_(* \(#,##0.0\);_(* &quot;-&quot;??_);_(@_)"/>
    <numFmt numFmtId="182" formatCode="_-* #,##0.0_-;\-* #,##0.0_-;_-* &quot;-&quot;?_-;_-@_-"/>
    <numFmt numFmtId="183" formatCode="_(* #,##0.000_);_(* \(#,##0.000\);_(* &quot;-&quot;??_);_(@_)"/>
    <numFmt numFmtId="184" formatCode="_(* #,##0.0000_);_(* \(#,##0.0000\);_(* &quot;-&quot;??_);_(@_)"/>
    <numFmt numFmtId="185" formatCode="0.0"/>
    <numFmt numFmtId="186" formatCode="#,##0.00_ ;[Red]\-#,##0.00\ "/>
    <numFmt numFmtId="187" formatCode="#,##0.0;[Red]\-#,##0.0"/>
    <numFmt numFmtId="188" formatCode="#,##0.0000"/>
    <numFmt numFmtId="189" formatCode="_-* #,##0.0000_-;\-* #,##0.0000_-;_-* &quot;-&quot;????_-;_-@_-"/>
    <numFmt numFmtId="190" formatCode="_-* #,##0.000_-;\-* #,##0.000_-;_-* &quot;-&quot;???_-;_-@_-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_(* #,##0.000_);_(* \(#,##0.000\);_(* &quot;-&quot;???_);_(@_)"/>
    <numFmt numFmtId="196" formatCode="0.0000"/>
    <numFmt numFmtId="197" formatCode="#,##0.0_ ;[Red]\-#,##0.0\ "/>
    <numFmt numFmtId="198" formatCode="#,##0_ ;[Red]\-#,##0\ "/>
    <numFmt numFmtId="199" formatCode="0.000%"/>
    <numFmt numFmtId="200" formatCode="0.0000%"/>
    <numFmt numFmtId="201" formatCode="0.00000%"/>
    <numFmt numFmtId="202" formatCode="0.00000"/>
    <numFmt numFmtId="203" formatCode="&quot;R$&quot;\ #,##0.00"/>
    <numFmt numFmtId="204" formatCode="0.0000000"/>
    <numFmt numFmtId="205" formatCode="0.000000"/>
    <numFmt numFmtId="206" formatCode="#,##0.0"/>
    <numFmt numFmtId="207" formatCode="&quot;R$ &quot;#,##0.00"/>
    <numFmt numFmtId="208" formatCode="&quot;Ativado&quot;;&quot;Ativado&quot;;&quot;Desativado&quot;"/>
    <numFmt numFmtId="209" formatCode="#,##0.0_);\(#,##0.0\)"/>
    <numFmt numFmtId="210" formatCode="&quot;R$&quot;#,##0.00"/>
    <numFmt numFmtId="211" formatCode="#,##0.0000_);[Red]\(#,##0.0000\)"/>
    <numFmt numFmtId="212" formatCode="&quot;R$&quot;\ #,##0"/>
    <numFmt numFmtId="213" formatCode="&quot;R$&quot;\ #,##0.0"/>
    <numFmt numFmtId="214" formatCode="&quot;R$&quot;#,##0.000"/>
    <numFmt numFmtId="215" formatCode="&quot;R$&quot;#,##0.0000"/>
    <numFmt numFmtId="216" formatCode="&quot;R$&quot;#,##0.0"/>
    <numFmt numFmtId="217" formatCode="&quot;R$&quot;#,##0.00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vertAlign val="superscript"/>
      <sz val="9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7"/>
      <color indexed="63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9"/>
      <color indexed="10"/>
      <name val="Calibri"/>
      <family val="2"/>
    </font>
    <font>
      <b/>
      <u val="single"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7"/>
      <color rgb="FF333333"/>
      <name val="Arial"/>
      <family val="2"/>
    </font>
    <font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5" applyNumberFormat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31" fillId="0" borderId="0" xfId="0" applyFont="1" applyAlignment="1">
      <alignment vertical="center"/>
    </xf>
    <xf numFmtId="0" fontId="4" fillId="0" borderId="0" xfId="0" applyFont="1" applyAlignment="1">
      <alignment/>
    </xf>
    <xf numFmtId="0" fontId="63" fillId="0" borderId="10" xfId="0" applyFont="1" applyBorder="1" applyAlignment="1">
      <alignment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5" fillId="0" borderId="0" xfId="0" applyFont="1" applyAlignment="1">
      <alignment vertical="center"/>
    </xf>
    <xf numFmtId="3" fontId="5" fillId="0" borderId="0" xfId="50" applyNumberFormat="1" applyFont="1" applyAlignment="1">
      <alignment vertical="center"/>
      <protection/>
    </xf>
    <xf numFmtId="1" fontId="5" fillId="0" borderId="0" xfId="50" applyNumberFormat="1" applyFont="1" applyAlignment="1">
      <alignment vertical="center"/>
      <protection/>
    </xf>
    <xf numFmtId="0" fontId="33" fillId="0" borderId="0" xfId="50" applyFont="1" applyAlignment="1">
      <alignment vertical="center"/>
      <protection/>
    </xf>
    <xf numFmtId="0" fontId="4" fillId="0" borderId="0" xfId="50" applyFont="1" applyAlignment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50" applyFont="1" applyAlignment="1">
      <alignment vertical="center"/>
      <protection/>
    </xf>
    <xf numFmtId="0" fontId="5" fillId="32" borderId="14" xfId="50" applyFont="1" applyFill="1" applyBorder="1" applyAlignment="1">
      <alignment horizontal="center" vertical="center"/>
      <protection/>
    </xf>
    <xf numFmtId="0" fontId="5" fillId="32" borderId="14" xfId="50" applyFont="1" applyFill="1" applyBorder="1" applyAlignment="1">
      <alignment horizontal="center" vertical="center" wrapText="1"/>
      <protection/>
    </xf>
    <xf numFmtId="49" fontId="5" fillId="32" borderId="14" xfId="50" applyNumberFormat="1" applyFont="1" applyFill="1" applyBorder="1" applyAlignment="1">
      <alignment vertical="center"/>
      <protection/>
    </xf>
    <xf numFmtId="49" fontId="4" fillId="32" borderId="15" xfId="50" applyNumberFormat="1" applyFont="1" applyFill="1" applyBorder="1" applyAlignment="1">
      <alignment vertical="center"/>
      <protection/>
    </xf>
    <xf numFmtId="49" fontId="4" fillId="0" borderId="12" xfId="50" applyNumberFormat="1" applyFont="1" applyBorder="1" applyAlignment="1">
      <alignment vertical="center"/>
      <protection/>
    </xf>
    <xf numFmtId="49" fontId="4" fillId="32" borderId="12" xfId="50" applyNumberFormat="1" applyFont="1" applyFill="1" applyBorder="1" applyAlignment="1">
      <alignment vertical="center"/>
      <protection/>
    </xf>
    <xf numFmtId="49" fontId="64" fillId="33" borderId="14" xfId="50" applyNumberFormat="1" applyFont="1" applyFill="1" applyBorder="1" applyAlignment="1">
      <alignment horizontal="left" vertical="center"/>
      <protection/>
    </xf>
    <xf numFmtId="49" fontId="4" fillId="0" borderId="15" xfId="50" applyNumberFormat="1" applyFont="1" applyBorder="1" applyAlignment="1">
      <alignment vertical="center"/>
      <protection/>
    </xf>
    <xf numFmtId="49" fontId="4" fillId="0" borderId="16" xfId="50" applyNumberFormat="1" applyFont="1" applyBorder="1" applyAlignment="1">
      <alignment vertical="center"/>
      <protection/>
    </xf>
    <xf numFmtId="49" fontId="5" fillId="33" borderId="14" xfId="50" applyNumberFormat="1" applyFont="1" applyFill="1" applyBorder="1" applyAlignment="1">
      <alignment vertical="center"/>
      <protection/>
    </xf>
    <xf numFmtId="49" fontId="4" fillId="0" borderId="0" xfId="50" applyNumberFormat="1" applyFont="1" applyBorder="1" applyAlignment="1">
      <alignment horizontal="left" vertical="center" wrapText="1"/>
      <protection/>
    </xf>
    <xf numFmtId="203" fontId="4" fillId="0" borderId="17" xfId="50" applyNumberFormat="1" applyFont="1" applyBorder="1" applyAlignment="1">
      <alignment horizontal="right" vertical="center"/>
      <protection/>
    </xf>
    <xf numFmtId="49" fontId="5" fillId="33" borderId="12" xfId="50" applyNumberFormat="1" applyFont="1" applyFill="1" applyBorder="1" applyAlignment="1">
      <alignment vertical="center" wrapText="1"/>
      <protection/>
    </xf>
    <xf numFmtId="203" fontId="5" fillId="33" borderId="17" xfId="50" applyNumberFormat="1" applyFont="1" applyFill="1" applyBorder="1" applyAlignment="1">
      <alignment horizontal="right" vertical="center"/>
      <protection/>
    </xf>
    <xf numFmtId="49" fontId="4" fillId="0" borderId="0" xfId="50" applyNumberFormat="1" applyFont="1" applyBorder="1" applyAlignment="1">
      <alignment vertical="center" wrapText="1"/>
      <protection/>
    </xf>
    <xf numFmtId="49" fontId="5" fillId="33" borderId="18" xfId="50" applyNumberFormat="1" applyFont="1" applyFill="1" applyBorder="1" applyAlignment="1">
      <alignment vertical="center" wrapText="1"/>
      <protection/>
    </xf>
    <xf numFmtId="203" fontId="5" fillId="33" borderId="19" xfId="50" applyNumberFormat="1" applyFont="1" applyFill="1" applyBorder="1" applyAlignment="1">
      <alignment horizontal="right" vertical="center"/>
      <protection/>
    </xf>
    <xf numFmtId="49" fontId="4" fillId="32" borderId="16" xfId="50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49" fontId="5" fillId="0" borderId="0" xfId="0" applyNumberFormat="1" applyFont="1" applyAlignment="1">
      <alignment/>
    </xf>
    <xf numFmtId="0" fontId="5" fillId="32" borderId="20" xfId="0" applyFont="1" applyFill="1" applyBorder="1" applyAlignment="1">
      <alignment horizontal="center" vertical="center" wrapText="1"/>
    </xf>
    <xf numFmtId="1" fontId="5" fillId="32" borderId="21" xfId="0" applyNumberFormat="1" applyFont="1" applyFill="1" applyBorder="1" applyAlignment="1">
      <alignment horizontal="center" vertical="top" wrapText="1"/>
    </xf>
    <xf numFmtId="1" fontId="5" fillId="32" borderId="22" xfId="0" applyNumberFormat="1" applyFont="1" applyFill="1" applyBorder="1" applyAlignment="1">
      <alignment horizontal="center" vertical="top" wrapText="1"/>
    </xf>
    <xf numFmtId="1" fontId="5" fillId="32" borderId="19" xfId="0" applyNumberFormat="1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vertical="center" wrapText="1"/>
    </xf>
    <xf numFmtId="4" fontId="5" fillId="35" borderId="23" xfId="0" applyNumberFormat="1" applyFont="1" applyFill="1" applyBorder="1" applyAlignment="1">
      <alignment horizontal="right" vertical="center" wrapText="1"/>
    </xf>
    <xf numFmtId="4" fontId="5" fillId="35" borderId="24" xfId="0" applyNumberFormat="1" applyFont="1" applyFill="1" applyBorder="1" applyAlignment="1">
      <alignment horizontal="right" vertical="center" wrapText="1"/>
    </xf>
    <xf numFmtId="4" fontId="5" fillId="35" borderId="25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4" fontId="4" fillId="35" borderId="23" xfId="0" applyNumberFormat="1" applyFont="1" applyFill="1" applyBorder="1" applyAlignment="1">
      <alignment horizontal="right" vertical="center" wrapText="1"/>
    </xf>
    <xf numFmtId="4" fontId="4" fillId="35" borderId="22" xfId="0" applyNumberFormat="1" applyFont="1" applyFill="1" applyBorder="1" applyAlignment="1">
      <alignment horizontal="right" vertical="center" wrapText="1"/>
    </xf>
    <xf numFmtId="4" fontId="4" fillId="35" borderId="14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35" borderId="25" xfId="0" applyNumberFormat="1" applyFont="1" applyFill="1" applyBorder="1" applyAlignment="1">
      <alignment horizontal="right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left" vertical="center" wrapText="1"/>
    </xf>
    <xf numFmtId="4" fontId="4" fillId="36" borderId="23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35" borderId="22" xfId="0" applyNumberFormat="1" applyFont="1" applyFill="1" applyBorder="1" applyAlignment="1">
      <alignment horizontal="right" vertical="center"/>
    </xf>
    <xf numFmtId="2" fontId="4" fillId="35" borderId="22" xfId="0" applyNumberFormat="1" applyFont="1" applyFill="1" applyBorder="1" applyAlignment="1">
      <alignment horizontal="right" vertical="center"/>
    </xf>
    <xf numFmtId="2" fontId="4" fillId="35" borderId="19" xfId="0" applyNumberFormat="1" applyFont="1" applyFill="1" applyBorder="1" applyAlignment="1">
      <alignment horizontal="right" vertical="center"/>
    </xf>
    <xf numFmtId="2" fontId="4" fillId="35" borderId="26" xfId="0" applyNumberFormat="1" applyFont="1" applyFill="1" applyBorder="1" applyAlignment="1">
      <alignment horizontal="right" vertical="center"/>
    </xf>
    <xf numFmtId="4" fontId="4" fillId="35" borderId="24" xfId="0" applyNumberFormat="1" applyFont="1" applyFill="1" applyBorder="1" applyAlignment="1">
      <alignment horizontal="right" vertical="center"/>
    </xf>
    <xf numFmtId="4" fontId="4" fillId="35" borderId="26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1" fontId="5" fillId="32" borderId="21" xfId="0" applyNumberFormat="1" applyFont="1" applyFill="1" applyBorder="1" applyAlignment="1">
      <alignment horizontal="center" vertical="center" wrapText="1"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32" borderId="19" xfId="0" applyNumberFormat="1" applyFont="1" applyFill="1" applyBorder="1" applyAlignment="1">
      <alignment horizontal="center" vertical="center" wrapText="1"/>
    </xf>
    <xf numFmtId="4" fontId="5" fillId="35" borderId="11" xfId="73" applyNumberFormat="1" applyFont="1" applyFill="1" applyBorder="1" applyAlignment="1">
      <alignment vertical="center"/>
    </xf>
    <xf numFmtId="4" fontId="5" fillId="35" borderId="27" xfId="73" applyNumberFormat="1" applyFont="1" applyFill="1" applyBorder="1" applyAlignment="1">
      <alignment vertical="center"/>
    </xf>
    <xf numFmtId="4" fontId="5" fillId="35" borderId="22" xfId="73" applyNumberFormat="1" applyFont="1" applyFill="1" applyBorder="1" applyAlignment="1">
      <alignment vertical="center"/>
    </xf>
    <xf numFmtId="4" fontId="5" fillId="35" borderId="19" xfId="73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4" fontId="4" fillId="0" borderId="22" xfId="73" applyNumberFormat="1" applyFont="1" applyBorder="1" applyAlignment="1">
      <alignment vertical="center"/>
    </xf>
    <xf numFmtId="4" fontId="4" fillId="35" borderId="22" xfId="73" applyNumberFormat="1" applyFont="1" applyFill="1" applyBorder="1" applyAlignment="1">
      <alignment vertical="center"/>
    </xf>
    <xf numFmtId="4" fontId="4" fillId="35" borderId="19" xfId="73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4" fontId="4" fillId="0" borderId="28" xfId="73" applyNumberFormat="1" applyFont="1" applyBorder="1" applyAlignment="1">
      <alignment vertical="center"/>
    </xf>
    <xf numFmtId="4" fontId="4" fillId="35" borderId="24" xfId="73" applyNumberFormat="1" applyFont="1" applyFill="1" applyBorder="1" applyAlignment="1">
      <alignment vertical="center"/>
    </xf>
    <xf numFmtId="4" fontId="4" fillId="0" borderId="22" xfId="73" applyNumberFormat="1" applyFont="1" applyFill="1" applyBorder="1" applyAlignment="1">
      <alignment vertical="center"/>
    </xf>
    <xf numFmtId="4" fontId="4" fillId="0" borderId="21" xfId="73" applyNumberFormat="1" applyFont="1" applyFill="1" applyBorder="1" applyAlignment="1">
      <alignment vertical="center"/>
    </xf>
    <xf numFmtId="0" fontId="5" fillId="0" borderId="0" xfId="0" applyFont="1" applyAlignment="1">
      <alignment vertical="distributed"/>
    </xf>
    <xf numFmtId="0" fontId="4" fillId="0" borderId="0" xfId="0" applyFont="1" applyAlignment="1">
      <alignment horizontal="left" vertical="justify" textRotation="180"/>
    </xf>
    <xf numFmtId="0" fontId="4" fillId="0" borderId="0" xfId="0" applyFont="1" applyAlignment="1">
      <alignment vertical="distributed"/>
    </xf>
    <xf numFmtId="0" fontId="5" fillId="33" borderId="22" xfId="50" applyFont="1" applyFill="1" applyBorder="1" applyAlignment="1">
      <alignment horizontal="center" vertical="center"/>
      <protection/>
    </xf>
    <xf numFmtId="49" fontId="5" fillId="33" borderId="22" xfId="73" applyNumberFormat="1" applyFont="1" applyFill="1" applyBorder="1" applyAlignment="1">
      <alignment horizontal="center" vertical="center"/>
    </xf>
    <xf numFmtId="0" fontId="4" fillId="32" borderId="29" xfId="50" applyFont="1" applyFill="1" applyBorder="1" applyAlignment="1">
      <alignment vertical="center"/>
      <protection/>
    </xf>
    <xf numFmtId="4" fontId="4" fillId="32" borderId="29" xfId="73" applyNumberFormat="1" applyFont="1" applyFill="1" applyBorder="1" applyAlignment="1">
      <alignment horizontal="right" vertical="center"/>
    </xf>
    <xf numFmtId="0" fontId="4" fillId="32" borderId="13" xfId="50" applyFont="1" applyFill="1" applyBorder="1" applyAlignment="1">
      <alignment vertical="center"/>
      <protection/>
    </xf>
    <xf numFmtId="4" fontId="4" fillId="32" borderId="13" xfId="73" applyNumberFormat="1" applyFont="1" applyFill="1" applyBorder="1" applyAlignment="1">
      <alignment horizontal="right" vertical="center"/>
    </xf>
    <xf numFmtId="0" fontId="4" fillId="0" borderId="13" xfId="50" applyFont="1" applyBorder="1" applyAlignment="1">
      <alignment vertical="center"/>
      <protection/>
    </xf>
    <xf numFmtId="4" fontId="4" fillId="0" borderId="13" xfId="73" applyNumberFormat="1" applyFont="1" applyFill="1" applyBorder="1" applyAlignment="1">
      <alignment horizontal="right" vertical="center"/>
    </xf>
    <xf numFmtId="0" fontId="4" fillId="32" borderId="30" xfId="50" applyFont="1" applyFill="1" applyBorder="1" applyAlignment="1">
      <alignment vertical="center"/>
      <protection/>
    </xf>
    <xf numFmtId="4" fontId="4" fillId="32" borderId="30" xfId="73" applyNumberFormat="1" applyFont="1" applyFill="1" applyBorder="1" applyAlignment="1">
      <alignment horizontal="right" vertical="center"/>
    </xf>
    <xf numFmtId="0" fontId="4" fillId="33" borderId="22" xfId="50" applyFont="1" applyFill="1" applyBorder="1" applyAlignment="1">
      <alignment vertical="center"/>
      <protection/>
    </xf>
    <xf numFmtId="4" fontId="5" fillId="33" borderId="22" xfId="73" applyNumberFormat="1" applyFont="1" applyFill="1" applyBorder="1" applyAlignment="1">
      <alignment horizontal="right" vertical="center"/>
    </xf>
    <xf numFmtId="0" fontId="4" fillId="32" borderId="31" xfId="50" applyFont="1" applyFill="1" applyBorder="1" applyAlignment="1">
      <alignment vertical="center"/>
      <protection/>
    </xf>
    <xf numFmtId="4" fontId="4" fillId="0" borderId="31" xfId="73" applyNumberFormat="1" applyFont="1" applyFill="1" applyBorder="1" applyAlignment="1">
      <alignment horizontal="right" vertical="center"/>
    </xf>
    <xf numFmtId="4" fontId="4" fillId="33" borderId="22" xfId="73" applyNumberFormat="1" applyFont="1" applyFill="1" applyBorder="1" applyAlignment="1">
      <alignment horizontal="right" vertical="center"/>
    </xf>
    <xf numFmtId="0" fontId="5" fillId="33" borderId="22" xfId="50" applyFont="1" applyFill="1" applyBorder="1" applyAlignment="1">
      <alignment vertical="center"/>
      <protection/>
    </xf>
    <xf numFmtId="0" fontId="5" fillId="33" borderId="11" xfId="50" applyFont="1" applyFill="1" applyBorder="1" applyAlignment="1">
      <alignment horizontal="center" vertical="center"/>
      <protection/>
    </xf>
    <xf numFmtId="4" fontId="4" fillId="0" borderId="29" xfId="73" applyNumberFormat="1" applyFont="1" applyFill="1" applyBorder="1" applyAlignment="1">
      <alignment horizontal="right" vertical="center"/>
    </xf>
    <xf numFmtId="4" fontId="4" fillId="0" borderId="30" xfId="73" applyNumberFormat="1" applyFont="1" applyFill="1" applyBorder="1" applyAlignment="1">
      <alignment horizontal="right" vertical="center"/>
    </xf>
    <xf numFmtId="0" fontId="4" fillId="32" borderId="32" xfId="50" applyFont="1" applyFill="1" applyBorder="1" applyAlignment="1">
      <alignment vertical="center"/>
      <protection/>
    </xf>
    <xf numFmtId="4" fontId="5" fillId="0" borderId="29" xfId="73" applyNumberFormat="1" applyFont="1" applyBorder="1" applyAlignment="1">
      <alignment horizontal="right" vertical="center"/>
    </xf>
    <xf numFmtId="0" fontId="4" fillId="32" borderId="33" xfId="50" applyFont="1" applyFill="1" applyBorder="1" applyAlignment="1">
      <alignment vertical="center"/>
      <protection/>
    </xf>
    <xf numFmtId="4" fontId="5" fillId="32" borderId="13" xfId="73" applyNumberFormat="1" applyFont="1" applyFill="1" applyBorder="1" applyAlignment="1">
      <alignment horizontal="right" vertical="center"/>
    </xf>
    <xf numFmtId="0" fontId="4" fillId="0" borderId="33" xfId="50" applyFont="1" applyBorder="1" applyAlignment="1">
      <alignment vertical="center"/>
      <protection/>
    </xf>
    <xf numFmtId="4" fontId="4" fillId="0" borderId="13" xfId="73" applyNumberFormat="1" applyFont="1" applyBorder="1" applyAlignment="1">
      <alignment horizontal="right" vertical="center"/>
    </xf>
    <xf numFmtId="0" fontId="4" fillId="32" borderId="34" xfId="50" applyFont="1" applyFill="1" applyBorder="1" applyAlignment="1">
      <alignment vertical="center"/>
      <protection/>
    </xf>
    <xf numFmtId="49" fontId="4" fillId="33" borderId="22" xfId="73" applyNumberFormat="1" applyFont="1" applyFill="1" applyBorder="1" applyAlignment="1">
      <alignment horizontal="center" vertical="center"/>
    </xf>
    <xf numFmtId="4" fontId="4" fillId="0" borderId="30" xfId="73" applyNumberFormat="1" applyFont="1" applyBorder="1" applyAlignment="1">
      <alignment horizontal="right" vertical="center"/>
    </xf>
    <xf numFmtId="4" fontId="4" fillId="33" borderId="30" xfId="73" applyNumberFormat="1" applyFont="1" applyFill="1" applyBorder="1" applyAlignment="1">
      <alignment horizontal="right" vertical="center"/>
    </xf>
    <xf numFmtId="4" fontId="5" fillId="33" borderId="24" xfId="73" applyNumberFormat="1" applyFont="1" applyFill="1" applyBorder="1" applyAlignment="1">
      <alignment horizontal="right" vertical="center"/>
    </xf>
    <xf numFmtId="49" fontId="4" fillId="32" borderId="22" xfId="73" applyNumberFormat="1" applyFont="1" applyFill="1" applyBorder="1" applyAlignment="1">
      <alignment horizontal="center" vertical="center"/>
    </xf>
    <xf numFmtId="4" fontId="4" fillId="0" borderId="35" xfId="73" applyNumberFormat="1" applyFont="1" applyFill="1" applyBorder="1" applyAlignment="1">
      <alignment horizontal="right" vertical="center"/>
    </xf>
    <xf numFmtId="4" fontId="4" fillId="32" borderId="35" xfId="73" applyNumberFormat="1" applyFont="1" applyFill="1" applyBorder="1" applyAlignment="1">
      <alignment horizontal="right" vertical="center"/>
    </xf>
    <xf numFmtId="0" fontId="5" fillId="33" borderId="24" xfId="50" applyFont="1" applyFill="1" applyBorder="1" applyAlignment="1">
      <alignment vertical="center" wrapText="1"/>
      <protection/>
    </xf>
    <xf numFmtId="0" fontId="4" fillId="0" borderId="0" xfId="50" applyFont="1" applyAlignment="1">
      <alignment horizontal="left" vertical="center"/>
      <protection/>
    </xf>
    <xf numFmtId="4" fontId="4" fillId="0" borderId="0" xfId="73" applyNumberFormat="1" applyFont="1" applyAlignment="1">
      <alignment horizontal="right" vertical="center"/>
    </xf>
    <xf numFmtId="0" fontId="0" fillId="37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173" fontId="4" fillId="0" borderId="3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textRotation="180"/>
    </xf>
    <xf numFmtId="0" fontId="4" fillId="0" borderId="15" xfId="0" applyFont="1" applyBorder="1" applyAlignment="1">
      <alignment vertical="center" wrapText="1"/>
    </xf>
    <xf numFmtId="4" fontId="4" fillId="0" borderId="38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" fontId="4" fillId="0" borderId="33" xfId="0" applyNumberFormat="1" applyFont="1" applyBorder="1" applyAlignment="1">
      <alignment vertical="center" wrapText="1"/>
    </xf>
    <xf numFmtId="4" fontId="4" fillId="0" borderId="32" xfId="0" applyNumberFormat="1" applyFont="1" applyBorder="1" applyAlignment="1">
      <alignment vertical="center" wrapText="1"/>
    </xf>
    <xf numFmtId="0" fontId="4" fillId="32" borderId="15" xfId="0" applyFont="1" applyFill="1" applyBorder="1" applyAlignment="1">
      <alignment vertical="center" wrapText="1"/>
    </xf>
    <xf numFmtId="4" fontId="5" fillId="32" borderId="32" xfId="0" applyNumberFormat="1" applyFont="1" applyFill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4" fontId="5" fillId="32" borderId="27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27" xfId="0" applyNumberFormat="1" applyFont="1" applyBorder="1" applyAlignment="1">
      <alignment vertical="center" wrapText="1"/>
    </xf>
    <xf numFmtId="0" fontId="4" fillId="32" borderId="14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 wrapText="1"/>
    </xf>
    <xf numFmtId="173" fontId="5" fillId="0" borderId="41" xfId="0" applyNumberFormat="1" applyFont="1" applyBorder="1" applyAlignment="1">
      <alignment horizontal="right" wrapText="1"/>
    </xf>
    <xf numFmtId="0" fontId="5" fillId="0" borderId="28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textRotation="180"/>
    </xf>
    <xf numFmtId="0" fontId="7" fillId="0" borderId="33" xfId="50" applyFont="1" applyBorder="1" applyAlignment="1">
      <alignment horizontal="center"/>
      <protection/>
    </xf>
    <xf numFmtId="0" fontId="5" fillId="0" borderId="42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32" borderId="19" xfId="0" applyFont="1" applyFill="1" applyBorder="1" applyAlignment="1">
      <alignment horizontal="right" wrapText="1"/>
    </xf>
    <xf numFmtId="0" fontId="4" fillId="0" borderId="0" xfId="50" applyFont="1" applyFill="1" applyAlignment="1">
      <alignment horizontal="center"/>
      <protection/>
    </xf>
    <xf numFmtId="0" fontId="4" fillId="0" borderId="0" xfId="50" applyFont="1" applyFill="1" applyAlignment="1">
      <alignment/>
      <protection/>
    </xf>
    <xf numFmtId="173" fontId="4" fillId="0" borderId="0" xfId="50" applyNumberFormat="1" applyFont="1" applyFill="1" applyAlignment="1">
      <alignment horizontal="right"/>
      <protection/>
    </xf>
    <xf numFmtId="0" fontId="4" fillId="38" borderId="43" xfId="50" applyFont="1" applyFill="1" applyBorder="1" applyAlignment="1">
      <alignment/>
      <protection/>
    </xf>
    <xf numFmtId="0" fontId="5" fillId="38" borderId="44" xfId="50" applyFont="1" applyFill="1" applyBorder="1" applyAlignment="1">
      <alignment horizontal="center"/>
      <protection/>
    </xf>
    <xf numFmtId="0" fontId="4" fillId="38" borderId="45" xfId="50" applyFont="1" applyFill="1" applyBorder="1" applyAlignment="1">
      <alignment/>
      <protection/>
    </xf>
    <xf numFmtId="0" fontId="5" fillId="39" borderId="44" xfId="50" applyFont="1" applyFill="1" applyBorder="1" applyAlignment="1">
      <alignment horizontal="left" vertical="center" wrapText="1"/>
      <protection/>
    </xf>
    <xf numFmtId="0" fontId="8" fillId="39" borderId="44" xfId="50" applyFont="1" applyFill="1" applyBorder="1" applyAlignment="1">
      <alignment horizontal="left" vertical="center" wrapText="1"/>
      <protection/>
    </xf>
    <xf numFmtId="210" fontId="5" fillId="39" borderId="46" xfId="50" applyNumberFormat="1" applyFont="1" applyFill="1" applyBorder="1" applyAlignment="1">
      <alignment vertical="center"/>
      <protection/>
    </xf>
    <xf numFmtId="0" fontId="6" fillId="0" borderId="44" xfId="50" applyFont="1" applyBorder="1" applyAlignment="1">
      <alignment horizontal="left" vertical="center" wrapText="1"/>
      <protection/>
    </xf>
    <xf numFmtId="210" fontId="4" fillId="0" borderId="46" xfId="50" applyNumberFormat="1" applyFont="1" applyFill="1" applyBorder="1" applyAlignment="1">
      <alignment vertical="center"/>
      <protection/>
    </xf>
    <xf numFmtId="210" fontId="5" fillId="39" borderId="0" xfId="50" applyNumberFormat="1" applyFont="1" applyFill="1" applyBorder="1" applyAlignment="1">
      <alignment vertical="center"/>
      <protection/>
    </xf>
    <xf numFmtId="0" fontId="4" fillId="0" borderId="44" xfId="50" applyFont="1" applyBorder="1" applyAlignment="1">
      <alignment horizontal="left" vertical="center" wrapText="1"/>
      <protection/>
    </xf>
    <xf numFmtId="210" fontId="4" fillId="0" borderId="0" xfId="50" applyNumberFormat="1" applyFont="1" applyFill="1" applyBorder="1" applyAlignment="1">
      <alignment vertical="center"/>
      <protection/>
    </xf>
    <xf numFmtId="0" fontId="5" fillId="39" borderId="47" xfId="50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vertical="center"/>
      <protection/>
    </xf>
    <xf numFmtId="0" fontId="5" fillId="39" borderId="48" xfId="50" applyFont="1" applyFill="1" applyBorder="1" applyAlignment="1">
      <alignment horizontal="left" vertical="center" wrapText="1"/>
      <protection/>
    </xf>
    <xf numFmtId="210" fontId="5" fillId="39" borderId="49" xfId="50" applyNumberFormat="1" applyFont="1" applyFill="1" applyBorder="1" applyAlignment="1">
      <alignment horizontal="right" vertical="center" wrapText="1"/>
      <protection/>
    </xf>
    <xf numFmtId="0" fontId="4" fillId="0" borderId="0" xfId="50" applyFont="1" applyFill="1" applyAlignment="1">
      <alignment vertical="center"/>
      <protection/>
    </xf>
    <xf numFmtId="0" fontId="5" fillId="39" borderId="45" xfId="50" applyFont="1" applyFill="1" applyBorder="1" applyAlignment="1">
      <alignment horizontal="left" vertical="center" wrapText="1"/>
      <protection/>
    </xf>
    <xf numFmtId="0" fontId="5" fillId="39" borderId="50" xfId="50" applyFont="1" applyFill="1" applyBorder="1" applyAlignment="1">
      <alignment horizontal="left" vertical="center" wrapText="1"/>
      <protection/>
    </xf>
    <xf numFmtId="10" fontId="5" fillId="39" borderId="49" xfId="50" applyNumberFormat="1" applyFont="1" applyFill="1" applyBorder="1" applyAlignment="1">
      <alignment horizontal="right" vertical="center" wrapText="1"/>
      <protection/>
    </xf>
    <xf numFmtId="0" fontId="4" fillId="0" borderId="0" xfId="54" applyFont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203" fontId="31" fillId="40" borderId="19" xfId="54" applyNumberFormat="1" applyFont="1" applyFill="1" applyBorder="1" applyAlignment="1">
      <alignment horizontal="center" vertical="center" wrapText="1"/>
      <protection/>
    </xf>
    <xf numFmtId="203" fontId="31" fillId="0" borderId="27" xfId="54" applyNumberFormat="1" applyFont="1" applyBorder="1" applyAlignment="1">
      <alignment horizontal="center" vertical="center" wrapText="1"/>
      <protection/>
    </xf>
    <xf numFmtId="0" fontId="31" fillId="0" borderId="42" xfId="50" applyFont="1" applyFill="1" applyBorder="1" applyAlignment="1">
      <alignment horizontal="left" vertical="center"/>
      <protection/>
    </xf>
    <xf numFmtId="203" fontId="35" fillId="33" borderId="19" xfId="54" applyNumberFormat="1" applyFont="1" applyFill="1" applyBorder="1" applyAlignment="1">
      <alignment horizontal="center" vertical="center" wrapText="1"/>
      <protection/>
    </xf>
    <xf numFmtId="203" fontId="31" fillId="37" borderId="17" xfId="54" applyNumberFormat="1" applyFont="1" applyFill="1" applyBorder="1" applyAlignment="1">
      <alignment horizontal="right" vertical="center" wrapText="1"/>
      <protection/>
    </xf>
    <xf numFmtId="203" fontId="31" fillId="37" borderId="27" xfId="54" applyNumberFormat="1" applyFont="1" applyFill="1" applyBorder="1" applyAlignment="1">
      <alignment horizontal="right" vertical="center" wrapText="1"/>
      <protection/>
    </xf>
    <xf numFmtId="203" fontId="31" fillId="33" borderId="19" xfId="54" applyNumberFormat="1" applyFont="1" applyFill="1" applyBorder="1" applyAlignment="1">
      <alignment horizontal="right" vertical="center" wrapText="1"/>
      <protection/>
    </xf>
    <xf numFmtId="0" fontId="35" fillId="33" borderId="19" xfId="54" applyFont="1" applyFill="1" applyBorder="1" applyAlignment="1">
      <alignment vertical="center" wrapText="1"/>
      <protection/>
    </xf>
    <xf numFmtId="0" fontId="31" fillId="0" borderId="19" xfId="54" applyFont="1" applyBorder="1" applyAlignment="1">
      <alignment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35" fillId="41" borderId="21" xfId="0" applyFont="1" applyFill="1" applyBorder="1" applyAlignment="1">
      <alignment horizontal="center" vertical="center"/>
    </xf>
    <xf numFmtId="0" fontId="35" fillId="41" borderId="22" xfId="0" applyFont="1" applyFill="1" applyBorder="1" applyAlignment="1">
      <alignment horizontal="center" vertical="center"/>
    </xf>
    <xf numFmtId="0" fontId="35" fillId="41" borderId="22" xfId="0" applyFont="1" applyFill="1" applyBorder="1" applyAlignment="1">
      <alignment horizontal="center" vertical="center" wrapText="1"/>
    </xf>
    <xf numFmtId="203" fontId="31" fillId="0" borderId="29" xfId="0" applyNumberFormat="1" applyFont="1" applyBorder="1" applyAlignment="1">
      <alignment vertical="center" wrapText="1"/>
    </xf>
    <xf numFmtId="203" fontId="31" fillId="0" borderId="38" xfId="0" applyNumberFormat="1" applyFont="1" applyBorder="1" applyAlignment="1">
      <alignment vertical="center" wrapText="1"/>
    </xf>
    <xf numFmtId="203" fontId="31" fillId="0" borderId="13" xfId="0" applyNumberFormat="1" applyFont="1" applyBorder="1" applyAlignment="1">
      <alignment vertical="center" wrapText="1"/>
    </xf>
    <xf numFmtId="203" fontId="31" fillId="0" borderId="33" xfId="0" applyNumberFormat="1" applyFont="1" applyBorder="1" applyAlignment="1">
      <alignment vertical="center" wrapText="1"/>
    </xf>
    <xf numFmtId="0" fontId="31" fillId="0" borderId="51" xfId="0" applyFont="1" applyFill="1" applyBorder="1" applyAlignment="1">
      <alignment vertical="center" wrapText="1"/>
    </xf>
    <xf numFmtId="203" fontId="31" fillId="0" borderId="22" xfId="0" applyNumberFormat="1" applyFont="1" applyBorder="1" applyAlignment="1">
      <alignment vertical="center"/>
    </xf>
    <xf numFmtId="203" fontId="31" fillId="0" borderId="19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5" fillId="41" borderId="20" xfId="0" applyFont="1" applyFill="1" applyBorder="1" applyAlignment="1">
      <alignment horizontal="center" vertical="center"/>
    </xf>
    <xf numFmtId="0" fontId="35" fillId="41" borderId="25" xfId="0" applyFont="1" applyFill="1" applyBorder="1" applyAlignment="1">
      <alignment vertical="center"/>
    </xf>
    <xf numFmtId="0" fontId="35" fillId="41" borderId="23" xfId="0" applyFont="1" applyFill="1" applyBorder="1" applyAlignment="1">
      <alignment vertical="center"/>
    </xf>
    <xf numFmtId="0" fontId="35" fillId="41" borderId="14" xfId="0" applyFont="1" applyFill="1" applyBorder="1" applyAlignment="1">
      <alignment horizontal="left" vertical="center"/>
    </xf>
    <xf numFmtId="178" fontId="31" fillId="0" borderId="0" xfId="73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6" fillId="41" borderId="5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/>
    </xf>
    <xf numFmtId="44" fontId="7" fillId="0" borderId="53" xfId="0" applyNumberFormat="1" applyFont="1" applyBorder="1" applyAlignment="1">
      <alignment horizontal="center" vertical="center"/>
    </xf>
    <xf numFmtId="44" fontId="7" fillId="0" borderId="49" xfId="0" applyNumberFormat="1" applyFont="1" applyBorder="1" applyAlignment="1">
      <alignment vertical="center"/>
    </xf>
    <xf numFmtId="44" fontId="7" fillId="0" borderId="54" xfId="0" applyNumberFormat="1" applyFont="1" applyBorder="1" applyAlignment="1">
      <alignment vertical="center"/>
    </xf>
    <xf numFmtId="44" fontId="7" fillId="0" borderId="52" xfId="0" applyNumberFormat="1" applyFont="1" applyBorder="1" applyAlignment="1">
      <alignment vertical="center"/>
    </xf>
    <xf numFmtId="44" fontId="7" fillId="0" borderId="55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36" fillId="0" borderId="0" xfId="0" applyFont="1" applyFill="1" applyBorder="1" applyAlignment="1">
      <alignment/>
    </xf>
    <xf numFmtId="210" fontId="5" fillId="0" borderId="29" xfId="0" applyNumberFormat="1" applyFont="1" applyBorder="1" applyAlignment="1">
      <alignment horizontal="center" vertical="center"/>
    </xf>
    <xf numFmtId="210" fontId="5" fillId="0" borderId="38" xfId="0" applyNumberFormat="1" applyFont="1" applyBorder="1" applyAlignment="1">
      <alignment horizontal="center" vertical="center"/>
    </xf>
    <xf numFmtId="210" fontId="4" fillId="0" borderId="13" xfId="0" applyNumberFormat="1" applyFont="1" applyBorder="1" applyAlignment="1">
      <alignment horizontal="center" vertical="center"/>
    </xf>
    <xf numFmtId="210" fontId="4" fillId="0" borderId="33" xfId="0" applyNumberFormat="1" applyFont="1" applyBorder="1" applyAlignment="1">
      <alignment horizontal="center" vertical="center"/>
    </xf>
    <xf numFmtId="210" fontId="5" fillId="0" borderId="13" xfId="0" applyNumberFormat="1" applyFont="1" applyBorder="1" applyAlignment="1">
      <alignment horizontal="center" vertical="center"/>
    </xf>
    <xf numFmtId="210" fontId="5" fillId="40" borderId="13" xfId="0" applyNumberFormat="1" applyFont="1" applyFill="1" applyBorder="1" applyAlignment="1">
      <alignment horizontal="center" vertical="center"/>
    </xf>
    <xf numFmtId="210" fontId="5" fillId="40" borderId="33" xfId="0" applyNumberFormat="1" applyFont="1" applyFill="1" applyBorder="1" applyAlignment="1">
      <alignment horizontal="center" vertical="center"/>
    </xf>
    <xf numFmtId="210" fontId="5" fillId="40" borderId="13" xfId="50" applyNumberFormat="1" applyFont="1" applyFill="1" applyBorder="1" applyAlignment="1">
      <alignment horizontal="center" vertical="center"/>
      <protection/>
    </xf>
    <xf numFmtId="210" fontId="5" fillId="40" borderId="33" xfId="50" applyNumberFormat="1" applyFont="1" applyFill="1" applyBorder="1" applyAlignment="1">
      <alignment horizontal="center" vertical="center"/>
      <protection/>
    </xf>
    <xf numFmtId="210" fontId="5" fillId="0" borderId="13" xfId="50" applyNumberFormat="1" applyFont="1" applyFill="1" applyBorder="1" applyAlignment="1">
      <alignment horizontal="center" vertical="center"/>
      <protection/>
    </xf>
    <xf numFmtId="210" fontId="5" fillId="0" borderId="33" xfId="50" applyNumberFormat="1" applyFont="1" applyFill="1" applyBorder="1" applyAlignment="1">
      <alignment horizontal="center" vertical="center"/>
      <protection/>
    </xf>
    <xf numFmtId="210" fontId="5" fillId="0" borderId="31" xfId="50" applyNumberFormat="1" applyFont="1" applyFill="1" applyBorder="1" applyAlignment="1">
      <alignment horizontal="center" vertical="center"/>
      <protection/>
    </xf>
    <xf numFmtId="210" fontId="5" fillId="0" borderId="34" xfId="50" applyNumberFormat="1" applyFont="1" applyFill="1" applyBorder="1" applyAlignment="1">
      <alignment horizontal="center" vertical="center"/>
      <protection/>
    </xf>
    <xf numFmtId="210" fontId="5" fillId="40" borderId="22" xfId="50" applyNumberFormat="1" applyFont="1" applyFill="1" applyBorder="1" applyAlignment="1">
      <alignment horizontal="center" vertical="center"/>
      <protection/>
    </xf>
    <xf numFmtId="210" fontId="5" fillId="40" borderId="19" xfId="50" applyNumberFormat="1" applyFont="1" applyFill="1" applyBorder="1" applyAlignment="1">
      <alignment horizontal="center" vertical="center"/>
      <protection/>
    </xf>
    <xf numFmtId="0" fontId="7" fillId="0" borderId="56" xfId="50" applyFont="1" applyBorder="1" applyAlignment="1">
      <alignment horizontal="center"/>
      <protection/>
    </xf>
    <xf numFmtId="0" fontId="7" fillId="0" borderId="13" xfId="50" applyFont="1" applyBorder="1" applyAlignment="1">
      <alignment horizontal="center"/>
      <protection/>
    </xf>
    <xf numFmtId="0" fontId="7" fillId="0" borderId="57" xfId="50" applyFont="1" applyBorder="1" applyAlignment="1">
      <alignment horizontal="center"/>
      <protection/>
    </xf>
    <xf numFmtId="0" fontId="31" fillId="0" borderId="21" xfId="54" applyFont="1" applyBorder="1" applyAlignment="1">
      <alignment horizontal="left" vertical="center" wrapText="1"/>
      <protection/>
    </xf>
    <xf numFmtId="0" fontId="35" fillId="40" borderId="21" xfId="54" applyFont="1" applyFill="1" applyBorder="1" applyAlignment="1">
      <alignment horizontal="left" vertical="center" wrapText="1"/>
      <protection/>
    </xf>
    <xf numFmtId="0" fontId="31" fillId="0" borderId="42" xfId="50" applyFont="1" applyFill="1" applyBorder="1" applyAlignment="1">
      <alignment horizontal="left" vertical="center" wrapText="1"/>
      <protection/>
    </xf>
    <xf numFmtId="0" fontId="31" fillId="0" borderId="42" xfId="50" applyFont="1" applyFill="1" applyBorder="1" applyAlignment="1">
      <alignment horizontal="left" vertical="center"/>
      <protection/>
    </xf>
    <xf numFmtId="0" fontId="31" fillId="0" borderId="20" xfId="54" applyFont="1" applyBorder="1" applyAlignment="1">
      <alignment horizontal="left" vertical="center" wrapText="1"/>
      <protection/>
    </xf>
    <xf numFmtId="0" fontId="31" fillId="0" borderId="42" xfId="54" applyFont="1" applyBorder="1" applyAlignment="1">
      <alignment horizontal="left" vertical="center" wrapText="1"/>
      <protection/>
    </xf>
    <xf numFmtId="0" fontId="35" fillId="40" borderId="21" xfId="54" applyFont="1" applyFill="1" applyBorder="1" applyAlignment="1">
      <alignment horizontal="center" vertical="center" wrapText="1"/>
      <protection/>
    </xf>
    <xf numFmtId="0" fontId="35" fillId="33" borderId="21" xfId="54" applyFont="1" applyFill="1" applyBorder="1" applyAlignment="1">
      <alignment horizontal="center" vertical="center" wrapText="1"/>
      <protection/>
    </xf>
    <xf numFmtId="0" fontId="35" fillId="33" borderId="21" xfId="54" applyFont="1" applyFill="1" applyBorder="1" applyAlignment="1">
      <alignment horizontal="left" vertical="center" wrapText="1"/>
      <protection/>
    </xf>
    <xf numFmtId="0" fontId="31" fillId="0" borderId="23" xfId="50" applyFont="1" applyFill="1" applyBorder="1" applyAlignment="1">
      <alignment horizontal="left" vertical="center"/>
      <protection/>
    </xf>
    <xf numFmtId="0" fontId="35" fillId="41" borderId="19" xfId="0" applyFont="1" applyFill="1" applyBorder="1" applyAlignment="1">
      <alignment horizontal="center" vertical="center"/>
    </xf>
    <xf numFmtId="0" fontId="35" fillId="41" borderId="21" xfId="0" applyFont="1" applyFill="1" applyBorder="1" applyAlignment="1">
      <alignment horizontal="center" vertical="center"/>
    </xf>
    <xf numFmtId="203" fontId="5" fillId="39" borderId="46" xfId="50" applyNumberFormat="1" applyFont="1" applyFill="1" applyBorder="1" applyAlignment="1">
      <alignment vertical="center"/>
      <protection/>
    </xf>
    <xf numFmtId="203" fontId="4" fillId="39" borderId="52" xfId="50" applyNumberFormat="1" applyFont="1" applyFill="1" applyBorder="1" applyAlignment="1">
      <alignment vertical="center"/>
      <protection/>
    </xf>
    <xf numFmtId="0" fontId="7" fillId="0" borderId="0" xfId="50" applyFont="1">
      <alignment/>
      <protection/>
    </xf>
    <xf numFmtId="0" fontId="36" fillId="0" borderId="21" xfId="50" applyFont="1" applyBorder="1" applyAlignment="1">
      <alignment vertical="center"/>
      <protection/>
    </xf>
    <xf numFmtId="0" fontId="36" fillId="0" borderId="22" xfId="50" applyFont="1" applyBorder="1" applyAlignment="1">
      <alignment vertical="center"/>
      <protection/>
    </xf>
    <xf numFmtId="0" fontId="7" fillId="0" borderId="34" xfId="50" applyFont="1" applyBorder="1" applyAlignment="1">
      <alignment horizontal="center"/>
      <protection/>
    </xf>
    <xf numFmtId="0" fontId="7" fillId="0" borderId="16" xfId="50" applyFont="1" applyBorder="1" applyAlignment="1">
      <alignment horizontal="center"/>
      <protection/>
    </xf>
    <xf numFmtId="0" fontId="7" fillId="0" borderId="30" xfId="50" applyFont="1" applyBorder="1" applyAlignment="1">
      <alignment horizontal="center"/>
      <protection/>
    </xf>
    <xf numFmtId="0" fontId="7" fillId="0" borderId="12" xfId="50" applyFont="1" applyBorder="1" applyAlignment="1">
      <alignment horizontal="center"/>
      <protection/>
    </xf>
    <xf numFmtId="4" fontId="5" fillId="32" borderId="22" xfId="0" applyNumberFormat="1" applyFont="1" applyFill="1" applyBorder="1" applyAlignment="1">
      <alignment vertical="center" wrapText="1"/>
    </xf>
    <xf numFmtId="0" fontId="5" fillId="20" borderId="14" xfId="50" applyFont="1" applyFill="1" applyBorder="1" applyAlignment="1">
      <alignment horizontal="center" vertical="center"/>
      <protection/>
    </xf>
    <xf numFmtId="0" fontId="65" fillId="20" borderId="22" xfId="50" applyFont="1" applyFill="1" applyBorder="1" applyAlignment="1">
      <alignment horizontal="center" vertical="center" wrapText="1"/>
      <protection/>
    </xf>
    <xf numFmtId="0" fontId="5" fillId="20" borderId="14" xfId="50" applyFont="1" applyFill="1" applyBorder="1" applyAlignment="1">
      <alignment horizontal="center" vertical="center" wrapText="1"/>
      <protection/>
    </xf>
    <xf numFmtId="0" fontId="36" fillId="20" borderId="22" xfId="50" applyFont="1" applyFill="1" applyBorder="1" applyAlignment="1">
      <alignment horizontal="center" vertical="center"/>
      <protection/>
    </xf>
    <xf numFmtId="0" fontId="4" fillId="37" borderId="15" xfId="0" applyFont="1" applyFill="1" applyBorder="1" applyAlignment="1">
      <alignment vertical="center" wrapText="1"/>
    </xf>
    <xf numFmtId="0" fontId="66" fillId="34" borderId="29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203" fontId="31" fillId="0" borderId="30" xfId="0" applyNumberFormat="1" applyFont="1" applyBorder="1" applyAlignment="1">
      <alignment vertical="center" wrapText="1"/>
    </xf>
    <xf numFmtId="203" fontId="31" fillId="0" borderId="58" xfId="0" applyNumberFormat="1" applyFont="1" applyBorder="1" applyAlignment="1">
      <alignment vertical="center" wrapText="1"/>
    </xf>
    <xf numFmtId="0" fontId="11" fillId="0" borderId="59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56" xfId="0" applyFont="1" applyBorder="1" applyAlignment="1">
      <alignment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66" fillId="34" borderId="59" xfId="0" applyFont="1" applyFill="1" applyBorder="1" applyAlignment="1">
      <alignment horizontal="left" vertical="center" wrapText="1"/>
    </xf>
    <xf numFmtId="0" fontId="66" fillId="34" borderId="56" xfId="0" applyFont="1" applyFill="1" applyBorder="1" applyAlignment="1">
      <alignment vertical="center" wrapText="1"/>
    </xf>
    <xf numFmtId="177" fontId="4" fillId="35" borderId="21" xfId="73" applyFont="1" applyFill="1" applyBorder="1" applyAlignment="1">
      <alignment horizontal="right" vertical="center"/>
    </xf>
    <xf numFmtId="177" fontId="4" fillId="35" borderId="22" xfId="73" applyFont="1" applyFill="1" applyBorder="1" applyAlignment="1">
      <alignment horizontal="right" vertical="center"/>
    </xf>
    <xf numFmtId="203" fontId="5" fillId="32" borderId="10" xfId="50" applyNumberFormat="1" applyFont="1" applyFill="1" applyBorder="1" applyAlignment="1">
      <alignment horizontal="right" vertical="center"/>
      <protection/>
    </xf>
    <xf numFmtId="203" fontId="4" fillId="0" borderId="27" xfId="50" applyNumberFormat="1" applyFont="1" applyBorder="1" applyAlignment="1">
      <alignment horizontal="right" vertical="center"/>
      <protection/>
    </xf>
    <xf numFmtId="203" fontId="4" fillId="32" borderId="50" xfId="50" applyNumberFormat="1" applyFont="1" applyFill="1" applyBorder="1" applyAlignment="1">
      <alignment horizontal="right" vertical="center"/>
      <protection/>
    </xf>
    <xf numFmtId="203" fontId="4" fillId="0" borderId="50" xfId="50" applyNumberFormat="1" applyFont="1" applyBorder="1" applyAlignment="1">
      <alignment horizontal="right" vertical="center"/>
      <protection/>
    </xf>
    <xf numFmtId="203" fontId="4" fillId="20" borderId="50" xfId="50" applyNumberFormat="1" applyFont="1" applyFill="1" applyBorder="1" applyAlignment="1">
      <alignment horizontal="right" vertical="center"/>
      <protection/>
    </xf>
    <xf numFmtId="203" fontId="64" fillId="33" borderId="50" xfId="50" applyNumberFormat="1" applyFont="1" applyFill="1" applyBorder="1" applyAlignment="1">
      <alignment horizontal="right" vertical="center"/>
      <protection/>
    </xf>
    <xf numFmtId="203" fontId="5" fillId="33" borderId="50" xfId="50" applyNumberFormat="1" applyFont="1" applyFill="1" applyBorder="1" applyAlignment="1">
      <alignment horizontal="right" vertical="center"/>
      <protection/>
    </xf>
    <xf numFmtId="0" fontId="67" fillId="0" borderId="60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177" fontId="5" fillId="0" borderId="28" xfId="73" applyFont="1" applyBorder="1" applyAlignment="1">
      <alignment wrapText="1"/>
    </xf>
    <xf numFmtId="4" fontId="41" fillId="32" borderId="19" xfId="0" applyNumberFormat="1" applyFont="1" applyFill="1" applyBorder="1" applyAlignment="1">
      <alignment horizontal="center" vertical="center" wrapText="1"/>
    </xf>
    <xf numFmtId="203" fontId="35" fillId="41" borderId="14" xfId="0" applyNumberFormat="1" applyFont="1" applyFill="1" applyBorder="1" applyAlignment="1">
      <alignment horizontal="center" vertical="center"/>
    </xf>
    <xf numFmtId="203" fontId="31" fillId="0" borderId="12" xfId="73" applyNumberFormat="1" applyFont="1" applyBorder="1" applyAlignment="1">
      <alignment horizontal="right" vertical="center"/>
    </xf>
    <xf numFmtId="203" fontId="31" fillId="0" borderId="18" xfId="73" applyNumberFormat="1" applyFont="1" applyBorder="1" applyAlignment="1">
      <alignment horizontal="right" vertical="center"/>
    </xf>
    <xf numFmtId="0" fontId="35" fillId="41" borderId="14" xfId="0" applyFont="1" applyFill="1" applyBorder="1" applyAlignment="1">
      <alignment horizontal="center" vertical="center"/>
    </xf>
    <xf numFmtId="10" fontId="31" fillId="41" borderId="14" xfId="59" applyNumberFormat="1" applyFont="1" applyFill="1" applyBorder="1" applyAlignment="1">
      <alignment horizontal="center" vertical="center"/>
    </xf>
    <xf numFmtId="203" fontId="31" fillId="0" borderId="62" xfId="73" applyNumberFormat="1" applyFont="1" applyBorder="1" applyAlignment="1">
      <alignment horizontal="right" vertical="center"/>
    </xf>
    <xf numFmtId="203" fontId="35" fillId="41" borderId="14" xfId="73" applyNumberFormat="1" applyFont="1" applyFill="1" applyBorder="1" applyAlignment="1">
      <alignment vertical="center"/>
    </xf>
    <xf numFmtId="0" fontId="7" fillId="0" borderId="63" xfId="50" applyFont="1" applyBorder="1" applyAlignment="1">
      <alignment horizontal="center" vertical="center"/>
      <protection/>
    </xf>
    <xf numFmtId="0" fontId="7" fillId="0" borderId="15" xfId="50" applyFont="1" applyBorder="1" applyAlignment="1">
      <alignment horizontal="left" vertical="center"/>
      <protection/>
    </xf>
    <xf numFmtId="0" fontId="7" fillId="0" borderId="35" xfId="50" applyFont="1" applyBorder="1" applyAlignment="1">
      <alignment horizontal="left" vertical="center"/>
      <protection/>
    </xf>
    <xf numFmtId="0" fontId="7" fillId="0" borderId="12" xfId="50" applyFont="1" applyBorder="1" applyAlignment="1">
      <alignment horizontal="left"/>
      <protection/>
    </xf>
    <xf numFmtId="8" fontId="7" fillId="0" borderId="29" xfId="50" applyNumberFormat="1" applyFont="1" applyBorder="1" applyAlignment="1">
      <alignment horizontal="left" vertical="center"/>
      <protection/>
    </xf>
    <xf numFmtId="8" fontId="7" fillId="0" borderId="35" xfId="50" applyNumberFormat="1" applyFont="1" applyBorder="1" applyAlignment="1">
      <alignment horizontal="left" vertical="center"/>
      <protection/>
    </xf>
    <xf numFmtId="8" fontId="7" fillId="0" borderId="24" xfId="50" applyNumberFormat="1" applyFont="1" applyBorder="1" applyAlignment="1">
      <alignment horizontal="left" vertical="center"/>
      <protection/>
    </xf>
    <xf numFmtId="177" fontId="4" fillId="0" borderId="0" xfId="73" applyFont="1" applyAlignment="1">
      <alignment vertical="center"/>
    </xf>
    <xf numFmtId="177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9" fontId="35" fillId="40" borderId="21" xfId="54" applyNumberFormat="1" applyFont="1" applyFill="1" applyBorder="1" applyAlignment="1">
      <alignment horizontal="left" vertical="center" wrapText="1"/>
      <protection/>
    </xf>
    <xf numFmtId="203" fontId="4" fillId="39" borderId="46" xfId="50" applyNumberFormat="1" applyFont="1" applyFill="1" applyBorder="1" applyAlignment="1">
      <alignment vertical="center"/>
      <protection/>
    </xf>
    <xf numFmtId="0" fontId="4" fillId="38" borderId="16" xfId="50" applyFont="1" applyFill="1" applyBorder="1" applyAlignment="1">
      <alignment/>
      <protection/>
    </xf>
    <xf numFmtId="0" fontId="5" fillId="38" borderId="0" xfId="50" applyFont="1" applyFill="1" applyBorder="1" applyAlignment="1">
      <alignment horizontal="center"/>
      <protection/>
    </xf>
    <xf numFmtId="0" fontId="4" fillId="38" borderId="15" xfId="50" applyFont="1" applyFill="1" applyBorder="1" applyAlignment="1">
      <alignment/>
      <protection/>
    </xf>
    <xf numFmtId="0" fontId="5" fillId="39" borderId="0" xfId="50" applyFont="1" applyFill="1" applyBorder="1" applyAlignment="1">
      <alignment horizontal="left" vertical="center" wrapText="1"/>
      <protection/>
    </xf>
    <xf numFmtId="0" fontId="8" fillId="39" borderId="0" xfId="50" applyFont="1" applyFill="1" applyBorder="1" applyAlignment="1">
      <alignment horizontal="left" vertical="center" wrapText="1"/>
      <protection/>
    </xf>
    <xf numFmtId="0" fontId="5" fillId="39" borderId="14" xfId="50" applyFont="1" applyFill="1" applyBorder="1" applyAlignment="1">
      <alignment horizontal="left" vertical="center" wrapText="1"/>
      <protection/>
    </xf>
    <xf numFmtId="9" fontId="35" fillId="40" borderId="14" xfId="54" applyNumberFormat="1" applyFont="1" applyFill="1" applyBorder="1" applyAlignment="1">
      <alignment horizontal="left" vertical="center" wrapText="1"/>
      <protection/>
    </xf>
    <xf numFmtId="0" fontId="35" fillId="40" borderId="14" xfId="54" applyFont="1" applyFill="1" applyBorder="1" applyAlignment="1">
      <alignment horizontal="left" vertical="center" wrapText="1"/>
      <protection/>
    </xf>
    <xf numFmtId="0" fontId="5" fillId="38" borderId="16" xfId="50" applyFont="1" applyFill="1" applyBorder="1" applyAlignment="1">
      <alignment horizontal="center" vertical="center"/>
      <protection/>
    </xf>
    <xf numFmtId="0" fontId="5" fillId="38" borderId="0" xfId="50" applyFont="1" applyFill="1" applyBorder="1" applyAlignment="1">
      <alignment horizontal="center" vertical="center"/>
      <protection/>
    </xf>
    <xf numFmtId="0" fontId="5" fillId="38" borderId="15" xfId="50" applyFont="1" applyFill="1" applyBorder="1" applyAlignment="1">
      <alignment horizontal="center" vertical="center"/>
      <protection/>
    </xf>
    <xf numFmtId="0" fontId="5" fillId="39" borderId="12" xfId="50" applyFont="1" applyFill="1" applyBorder="1" applyAlignment="1">
      <alignment horizontal="left" vertical="center" wrapText="1"/>
      <protection/>
    </xf>
    <xf numFmtId="0" fontId="5" fillId="39" borderId="15" xfId="50" applyFont="1" applyFill="1" applyBorder="1" applyAlignment="1">
      <alignment horizontal="left" vertical="center" wrapText="1"/>
      <protection/>
    </xf>
    <xf numFmtId="0" fontId="5" fillId="39" borderId="49" xfId="50" applyFont="1" applyFill="1" applyBorder="1" applyAlignment="1">
      <alignment horizontal="left" vertical="center" wrapText="1"/>
      <protection/>
    </xf>
    <xf numFmtId="9" fontId="6" fillId="0" borderId="0" xfId="58" applyNumberFormat="1" applyFont="1" applyBorder="1" applyAlignment="1">
      <alignment horizontal="left" vertical="center" wrapText="1"/>
    </xf>
    <xf numFmtId="210" fontId="4" fillId="37" borderId="0" xfId="50" applyNumberFormat="1" applyFont="1" applyFill="1" applyBorder="1" applyAlignment="1">
      <alignment vertical="center"/>
      <protection/>
    </xf>
    <xf numFmtId="0" fontId="5" fillId="39" borderId="64" xfId="50" applyFont="1" applyFill="1" applyBorder="1" applyAlignment="1">
      <alignment horizontal="left" vertical="center" wrapText="1"/>
      <protection/>
    </xf>
    <xf numFmtId="9" fontId="6" fillId="0" borderId="64" xfId="58" applyNumberFormat="1" applyFont="1" applyBorder="1" applyAlignment="1">
      <alignment horizontal="left" vertical="center" wrapText="1"/>
    </xf>
    <xf numFmtId="9" fontId="4" fillId="0" borderId="64" xfId="50" applyNumberFormat="1" applyFont="1" applyBorder="1" applyAlignment="1">
      <alignment horizontal="left" vertical="center" wrapText="1"/>
      <protection/>
    </xf>
    <xf numFmtId="0" fontId="4" fillId="0" borderId="13" xfId="50" applyFont="1" applyBorder="1" applyAlignment="1">
      <alignment horizontal="center" vertical="center"/>
      <protection/>
    </xf>
    <xf numFmtId="203" fontId="31" fillId="41" borderId="14" xfId="73" applyNumberFormat="1" applyFont="1" applyFill="1" applyBorder="1" applyAlignment="1">
      <alignment horizontal="center" vertical="center"/>
    </xf>
    <xf numFmtId="9" fontId="7" fillId="0" borderId="52" xfId="0" applyNumberFormat="1" applyFont="1" applyBorder="1" applyAlignment="1">
      <alignment vertical="center"/>
    </xf>
    <xf numFmtId="177" fontId="7" fillId="0" borderId="29" xfId="73" applyFont="1" applyBorder="1" applyAlignment="1">
      <alignment horizontal="right" vertical="center"/>
    </xf>
    <xf numFmtId="177" fontId="7" fillId="0" borderId="35" xfId="73" applyFont="1" applyBorder="1" applyAlignment="1">
      <alignment horizontal="right" vertical="center"/>
    </xf>
    <xf numFmtId="177" fontId="7" fillId="0" borderId="13" xfId="73" applyFont="1" applyBorder="1" applyAlignment="1">
      <alignment horizontal="right"/>
    </xf>
    <xf numFmtId="177" fontId="7" fillId="0" borderId="30" xfId="73" applyFont="1" applyBorder="1" applyAlignment="1">
      <alignment horizontal="right"/>
    </xf>
    <xf numFmtId="177" fontId="7" fillId="0" borderId="24" xfId="73" applyFont="1" applyBorder="1" applyAlignment="1">
      <alignment horizontal="right" vertical="center"/>
    </xf>
    <xf numFmtId="178" fontId="7" fillId="0" borderId="29" xfId="73" applyNumberFormat="1" applyFont="1" applyBorder="1" applyAlignment="1">
      <alignment horizontal="left" vertical="center"/>
    </xf>
    <xf numFmtId="178" fontId="7" fillId="0" borderId="35" xfId="73" applyNumberFormat="1" applyFont="1" applyBorder="1" applyAlignment="1">
      <alignment horizontal="left" vertical="center"/>
    </xf>
    <xf numFmtId="178" fontId="7" fillId="0" borderId="13" xfId="73" applyNumberFormat="1" applyFont="1" applyBorder="1" applyAlignment="1">
      <alignment horizontal="center"/>
    </xf>
    <xf numFmtId="178" fontId="7" fillId="0" borderId="30" xfId="73" applyNumberFormat="1" applyFont="1" applyBorder="1" applyAlignment="1">
      <alignment horizontal="center"/>
    </xf>
    <xf numFmtId="178" fontId="7" fillId="0" borderId="24" xfId="73" applyNumberFormat="1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177" fontId="31" fillId="0" borderId="19" xfId="73" applyFont="1" applyBorder="1" applyAlignment="1">
      <alignment vertical="center" wrapText="1"/>
    </xf>
    <xf numFmtId="0" fontId="5" fillId="42" borderId="15" xfId="50" applyFont="1" applyFill="1" applyBorder="1" applyAlignment="1">
      <alignment horizontal="center" vertical="center"/>
      <protection/>
    </xf>
    <xf numFmtId="0" fontId="5" fillId="42" borderId="45" xfId="50" applyFont="1" applyFill="1" applyBorder="1" applyAlignment="1">
      <alignment horizontal="left" vertical="center"/>
      <protection/>
    </xf>
    <xf numFmtId="177" fontId="5" fillId="42" borderId="55" xfId="73" applyFont="1" applyFill="1" applyBorder="1" applyAlignment="1">
      <alignment horizontal="center" vertical="center"/>
    </xf>
    <xf numFmtId="177" fontId="35" fillId="0" borderId="62" xfId="73" applyFont="1" applyFill="1" applyBorder="1" applyAlignment="1">
      <alignment horizontal="center" vertical="center"/>
    </xf>
    <xf numFmtId="177" fontId="35" fillId="0" borderId="12" xfId="73" applyFont="1" applyFill="1" applyBorder="1" applyAlignment="1">
      <alignment horizontal="center" vertical="center"/>
    </xf>
    <xf numFmtId="177" fontId="35" fillId="0" borderId="18" xfId="73" applyFont="1" applyFill="1" applyBorder="1" applyAlignment="1">
      <alignment horizontal="center" vertical="center"/>
    </xf>
    <xf numFmtId="0" fontId="4" fillId="42" borderId="50" xfId="0" applyFont="1" applyFill="1" applyBorder="1" applyAlignment="1">
      <alignment vertical="center"/>
    </xf>
    <xf numFmtId="0" fontId="31" fillId="0" borderId="65" xfId="0" applyFont="1" applyBorder="1" applyAlignment="1">
      <alignment vertical="center"/>
    </xf>
    <xf numFmtId="0" fontId="35" fillId="42" borderId="64" xfId="0" applyFont="1" applyFill="1" applyBorder="1" applyAlignment="1">
      <alignment vertical="center"/>
    </xf>
    <xf numFmtId="0" fontId="35" fillId="42" borderId="66" xfId="0" applyFont="1" applyFill="1" applyBorder="1" applyAlignment="1">
      <alignment vertical="center"/>
    </xf>
    <xf numFmtId="177" fontId="4" fillId="0" borderId="50" xfId="73" applyFont="1" applyBorder="1" applyAlignment="1">
      <alignment vertical="center"/>
    </xf>
    <xf numFmtId="10" fontId="4" fillId="0" borderId="50" xfId="0" applyNumberFormat="1" applyFont="1" applyBorder="1" applyAlignment="1">
      <alignment vertical="center"/>
    </xf>
    <xf numFmtId="177" fontId="31" fillId="0" borderId="67" xfId="73" applyFont="1" applyBorder="1" applyAlignment="1">
      <alignment vertical="center"/>
    </xf>
    <xf numFmtId="177" fontId="31" fillId="0" borderId="50" xfId="73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distributed"/>
    </xf>
    <xf numFmtId="0" fontId="5" fillId="32" borderId="20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4" fillId="0" borderId="25" xfId="50" applyFont="1" applyBorder="1" applyAlignment="1">
      <alignment horizontal="left" vertical="center"/>
      <protection/>
    </xf>
    <xf numFmtId="0" fontId="5" fillId="0" borderId="10" xfId="50" applyFont="1" applyBorder="1" applyAlignment="1">
      <alignment horizontal="left" vertical="center" wrapText="1"/>
      <protection/>
    </xf>
    <xf numFmtId="0" fontId="5" fillId="0" borderId="0" xfId="50" applyFont="1" applyAlignment="1">
      <alignment horizontal="center" vertical="center"/>
      <protection/>
    </xf>
    <xf numFmtId="3" fontId="5" fillId="0" borderId="0" xfId="50" applyNumberFormat="1" applyFont="1" applyAlignment="1">
      <alignment horizontal="center" vertical="center"/>
      <protection/>
    </xf>
    <xf numFmtId="1" fontId="5" fillId="0" borderId="0" xfId="50" applyNumberFormat="1" applyFont="1" applyAlignment="1">
      <alignment horizontal="center" vertical="center"/>
      <protection/>
    </xf>
    <xf numFmtId="0" fontId="4" fillId="0" borderId="25" xfId="50" applyFont="1" applyFill="1" applyBorder="1" applyAlignment="1">
      <alignment horizontal="left" vertical="center"/>
      <protection/>
    </xf>
    <xf numFmtId="3" fontId="5" fillId="0" borderId="0" xfId="50" applyNumberFormat="1" applyFont="1" applyBorder="1" applyAlignment="1">
      <alignment horizontal="center" vertical="center"/>
      <protection/>
    </xf>
    <xf numFmtId="1" fontId="5" fillId="0" borderId="0" xfId="50" applyNumberFormat="1" applyFont="1" applyBorder="1" applyAlignment="1">
      <alignment horizontal="center" vertical="center"/>
      <protection/>
    </xf>
    <xf numFmtId="0" fontId="36" fillId="20" borderId="14" xfId="50" applyFont="1" applyFill="1" applyBorder="1" applyAlignment="1">
      <alignment horizontal="center" vertical="center"/>
      <protection/>
    </xf>
    <xf numFmtId="0" fontId="36" fillId="20" borderId="21" xfId="50" applyFont="1" applyFill="1" applyBorder="1" applyAlignment="1">
      <alignment horizontal="center" vertical="center"/>
      <protection/>
    </xf>
    <xf numFmtId="0" fontId="7" fillId="0" borderId="56" xfId="50" applyFont="1" applyBorder="1" applyAlignment="1">
      <alignment horizontal="left" vertical="center"/>
      <protection/>
    </xf>
    <xf numFmtId="0" fontId="7" fillId="0" borderId="13" xfId="50" applyFont="1" applyBorder="1" applyAlignment="1">
      <alignment horizontal="left" vertical="center"/>
      <protection/>
    </xf>
    <xf numFmtId="0" fontId="36" fillId="0" borderId="56" xfId="50" applyFont="1" applyBorder="1" applyAlignment="1">
      <alignment horizontal="left" vertical="center"/>
      <protection/>
    </xf>
    <xf numFmtId="0" fontId="36" fillId="0" borderId="13" xfId="50" applyFont="1" applyBorder="1" applyAlignment="1">
      <alignment horizontal="left" vertical="center"/>
      <protection/>
    </xf>
    <xf numFmtId="0" fontId="42" fillId="0" borderId="56" xfId="50" applyFont="1" applyBorder="1" applyAlignment="1">
      <alignment horizontal="left" vertical="center"/>
      <protection/>
    </xf>
    <xf numFmtId="0" fontId="42" fillId="0" borderId="13" xfId="50" applyFont="1" applyBorder="1" applyAlignment="1">
      <alignment horizontal="left" vertical="center"/>
      <protection/>
    </xf>
    <xf numFmtId="0" fontId="7" fillId="0" borderId="57" xfId="50" applyFont="1" applyBorder="1" applyAlignment="1">
      <alignment horizontal="center" vertical="center"/>
      <protection/>
    </xf>
    <xf numFmtId="0" fontId="7" fillId="0" borderId="31" xfId="50" applyFont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0" xfId="50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5" fillId="32" borderId="22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vertical="center" wrapText="1"/>
    </xf>
    <xf numFmtId="0" fontId="5" fillId="32" borderId="22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justify"/>
    </xf>
    <xf numFmtId="1" fontId="5" fillId="0" borderId="0" xfId="0" applyNumberFormat="1" applyFont="1" applyAlignment="1">
      <alignment horizontal="center" vertical="center"/>
    </xf>
    <xf numFmtId="0" fontId="5" fillId="3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32" borderId="23" xfId="0" applyFont="1" applyFill="1" applyBorder="1" applyAlignment="1">
      <alignment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5" fillId="38" borderId="20" xfId="54" applyFont="1" applyFill="1" applyBorder="1" applyAlignment="1">
      <alignment horizontal="center" vertical="center" wrapText="1"/>
      <protection/>
    </xf>
    <xf numFmtId="0" fontId="35" fillId="38" borderId="42" xfId="54" applyFont="1" applyFill="1" applyBorder="1" applyAlignment="1">
      <alignment horizontal="center" vertical="center" wrapText="1"/>
      <protection/>
    </xf>
    <xf numFmtId="0" fontId="35" fillId="38" borderId="17" xfId="54" applyFont="1" applyFill="1" applyBorder="1" applyAlignment="1">
      <alignment horizontal="center" vertical="center" wrapText="1"/>
      <protection/>
    </xf>
    <xf numFmtId="0" fontId="35" fillId="38" borderId="27" xfId="54" applyFont="1" applyFill="1" applyBorder="1" applyAlignment="1">
      <alignment horizontal="center" vertical="center" wrapText="1"/>
      <protection/>
    </xf>
    <xf numFmtId="0" fontId="31" fillId="0" borderId="0" xfId="54" applyFont="1" applyAlignment="1">
      <alignment horizontal="left" vertical="center"/>
      <protection/>
    </xf>
    <xf numFmtId="0" fontId="35" fillId="38" borderId="23" xfId="54" applyFont="1" applyFill="1" applyBorder="1" applyAlignment="1">
      <alignment horizontal="center" vertical="center" wrapText="1"/>
      <protection/>
    </xf>
    <xf numFmtId="0" fontId="31" fillId="0" borderId="0" xfId="54" applyFont="1" applyBorder="1" applyAlignment="1">
      <alignment horizontal="left" vertical="center" wrapText="1"/>
      <protection/>
    </xf>
    <xf numFmtId="0" fontId="31" fillId="0" borderId="0" xfId="50" applyFont="1" applyBorder="1" applyAlignment="1">
      <alignment horizontal="center" vertical="center"/>
      <protection/>
    </xf>
    <xf numFmtId="0" fontId="35" fillId="0" borderId="21" xfId="54" applyFont="1" applyFill="1" applyBorder="1" applyAlignment="1">
      <alignment horizontal="center" vertical="center" wrapText="1"/>
      <protection/>
    </xf>
    <xf numFmtId="0" fontId="35" fillId="0" borderId="19" xfId="54" applyFont="1" applyFill="1" applyBorder="1" applyAlignment="1">
      <alignment horizontal="center" vertical="center" wrapText="1"/>
      <protection/>
    </xf>
    <xf numFmtId="0" fontId="35" fillId="0" borderId="21" xfId="54" applyFont="1" applyBorder="1" applyAlignment="1">
      <alignment horizontal="left" vertical="center" wrapText="1"/>
      <protection/>
    </xf>
    <xf numFmtId="0" fontId="35" fillId="0" borderId="19" xfId="54" applyFont="1" applyBorder="1" applyAlignment="1">
      <alignment horizontal="left" vertical="center" wrapText="1"/>
      <protection/>
    </xf>
    <xf numFmtId="0" fontId="35" fillId="38" borderId="26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1" fillId="0" borderId="25" xfId="54" applyFont="1" applyBorder="1" applyAlignment="1">
      <alignment horizontal="left" vertical="center"/>
      <protection/>
    </xf>
    <xf numFmtId="0" fontId="4" fillId="37" borderId="0" xfId="50" applyFont="1" applyFill="1" applyBorder="1" applyAlignment="1">
      <alignment horizontal="left" vertical="center" wrapText="1"/>
      <protection/>
    </xf>
    <xf numFmtId="0" fontId="38" fillId="38" borderId="12" xfId="50" applyFont="1" applyFill="1" applyBorder="1" applyAlignment="1">
      <alignment horizontal="center" vertical="center"/>
      <protection/>
    </xf>
    <xf numFmtId="178" fontId="5" fillId="38" borderId="68" xfId="73" applyNumberFormat="1" applyFont="1" applyFill="1" applyBorder="1" applyAlignment="1">
      <alignment horizontal="center" vertical="center" wrapText="1"/>
    </xf>
    <xf numFmtId="178" fontId="5" fillId="38" borderId="46" xfId="73" applyNumberFormat="1" applyFont="1" applyFill="1" applyBorder="1" applyAlignment="1">
      <alignment horizontal="center" vertical="center"/>
    </xf>
    <xf numFmtId="178" fontId="5" fillId="38" borderId="55" xfId="73" applyNumberFormat="1" applyFont="1" applyFill="1" applyBorder="1" applyAlignment="1">
      <alignment horizontal="center" vertical="center"/>
    </xf>
    <xf numFmtId="0" fontId="5" fillId="38" borderId="43" xfId="50" applyFont="1" applyFill="1" applyBorder="1" applyAlignment="1">
      <alignment horizontal="center" vertical="center"/>
      <protection/>
    </xf>
    <xf numFmtId="0" fontId="5" fillId="38" borderId="44" xfId="50" applyFont="1" applyFill="1" applyBorder="1" applyAlignment="1">
      <alignment horizontal="center" vertical="center"/>
      <protection/>
    </xf>
    <xf numFmtId="0" fontId="5" fillId="38" borderId="45" xfId="50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50" applyFont="1" applyFill="1" applyAlignment="1">
      <alignment horizontal="center" vertical="center"/>
      <protection/>
    </xf>
    <xf numFmtId="0" fontId="4" fillId="0" borderId="0" xfId="50" applyFont="1" applyAlignment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50" applyFont="1" applyAlignment="1">
      <alignment horizontal="left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0" xfId="50" applyFont="1" applyAlignment="1">
      <alignment horizontal="left" vertical="center" wrapText="1"/>
      <protection/>
    </xf>
    <xf numFmtId="0" fontId="5" fillId="43" borderId="19" xfId="50" applyFont="1" applyFill="1" applyBorder="1" applyAlignment="1">
      <alignment horizontal="center" vertical="center"/>
      <protection/>
    </xf>
    <xf numFmtId="0" fontId="5" fillId="43" borderId="14" xfId="50" applyFont="1" applyFill="1" applyBorder="1" applyAlignment="1">
      <alignment horizontal="center" vertical="center"/>
      <protection/>
    </xf>
    <xf numFmtId="0" fontId="5" fillId="43" borderId="21" xfId="50" applyFont="1" applyFill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4" fillId="33" borderId="34" xfId="50" applyFont="1" applyFill="1" applyBorder="1" applyAlignment="1">
      <alignment horizontal="left" vertical="center"/>
      <protection/>
    </xf>
    <xf numFmtId="0" fontId="4" fillId="33" borderId="26" xfId="50" applyFont="1" applyFill="1" applyBorder="1" applyAlignment="1">
      <alignment horizontal="left" vertical="center"/>
      <protection/>
    </xf>
    <xf numFmtId="0" fontId="4" fillId="0" borderId="31" xfId="50" applyFont="1" applyBorder="1" applyAlignment="1">
      <alignment horizontal="left" vertical="center"/>
      <protection/>
    </xf>
    <xf numFmtId="0" fontId="4" fillId="0" borderId="35" xfId="50" applyFont="1" applyBorder="1" applyAlignment="1">
      <alignment horizontal="left" vertical="center"/>
      <protection/>
    </xf>
    <xf numFmtId="0" fontId="4" fillId="0" borderId="48" xfId="50" applyNumberFormat="1" applyFont="1" applyFill="1" applyBorder="1" applyAlignment="1">
      <alignment horizontal="left" vertical="center"/>
      <protection/>
    </xf>
    <xf numFmtId="0" fontId="4" fillId="0" borderId="50" xfId="50" applyNumberFormat="1" applyFont="1" applyFill="1" applyBorder="1" applyAlignment="1">
      <alignment horizontal="left" vertical="center"/>
      <protection/>
    </xf>
    <xf numFmtId="0" fontId="4" fillId="0" borderId="49" xfId="50" applyNumberFormat="1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33" borderId="47" xfId="50" applyNumberFormat="1" applyFont="1" applyFill="1" applyBorder="1" applyAlignment="1">
      <alignment horizontal="left" vertical="center"/>
      <protection/>
    </xf>
    <xf numFmtId="0" fontId="5" fillId="33" borderId="69" xfId="50" applyNumberFormat="1" applyFont="1" applyFill="1" applyBorder="1" applyAlignment="1">
      <alignment horizontal="left" vertical="center"/>
      <protection/>
    </xf>
    <xf numFmtId="0" fontId="5" fillId="33" borderId="52" xfId="50" applyNumberFormat="1" applyFont="1" applyFill="1" applyBorder="1" applyAlignment="1">
      <alignment horizontal="left" vertical="center"/>
      <protection/>
    </xf>
    <xf numFmtId="0" fontId="5" fillId="0" borderId="48" xfId="50" applyNumberFormat="1" applyFont="1" applyFill="1" applyBorder="1" applyAlignment="1">
      <alignment horizontal="left" vertical="center"/>
      <protection/>
    </xf>
    <xf numFmtId="0" fontId="5" fillId="0" borderId="50" xfId="50" applyNumberFormat="1" applyFont="1" applyFill="1" applyBorder="1" applyAlignment="1">
      <alignment horizontal="left" vertical="center"/>
      <protection/>
    </xf>
    <xf numFmtId="0" fontId="5" fillId="0" borderId="49" xfId="50" applyNumberFormat="1" applyFont="1" applyFill="1" applyBorder="1" applyAlignment="1">
      <alignment horizontal="left" vertical="center"/>
      <protection/>
    </xf>
    <xf numFmtId="0" fontId="5" fillId="41" borderId="11" xfId="0" applyFont="1" applyFill="1" applyBorder="1" applyAlignment="1">
      <alignment horizontal="center" vertical="center"/>
    </xf>
    <xf numFmtId="0" fontId="5" fillId="41" borderId="24" xfId="0" applyFont="1" applyFill="1" applyBorder="1" applyAlignment="1">
      <alignment horizontal="center" vertical="center"/>
    </xf>
    <xf numFmtId="49" fontId="5" fillId="0" borderId="18" xfId="50" applyNumberFormat="1" applyFont="1" applyFill="1" applyBorder="1" applyAlignment="1">
      <alignment horizontal="left" vertical="center"/>
      <protection/>
    </xf>
    <xf numFmtId="0" fontId="4" fillId="0" borderId="12" xfId="50" applyFont="1" applyBorder="1" applyAlignment="1">
      <alignment horizontal="left" vertical="center"/>
      <protection/>
    </xf>
    <xf numFmtId="0" fontId="5" fillId="41" borderId="19" xfId="0" applyFont="1" applyFill="1" applyBorder="1" applyAlignment="1">
      <alignment horizontal="center" vertical="center"/>
    </xf>
    <xf numFmtId="0" fontId="5" fillId="40" borderId="48" xfId="50" applyNumberFormat="1" applyFont="1" applyFill="1" applyBorder="1" applyAlignment="1">
      <alignment horizontal="left" vertical="center"/>
      <protection/>
    </xf>
    <xf numFmtId="0" fontId="5" fillId="40" borderId="50" xfId="50" applyNumberFormat="1" applyFont="1" applyFill="1" applyBorder="1" applyAlignment="1">
      <alignment horizontal="left" vertical="center"/>
      <protection/>
    </xf>
    <xf numFmtId="0" fontId="5" fillId="40" borderId="49" xfId="50" applyNumberFormat="1" applyFont="1" applyFill="1" applyBorder="1" applyAlignment="1">
      <alignment horizontal="left" vertical="center"/>
      <protection/>
    </xf>
    <xf numFmtId="49" fontId="5" fillId="0" borderId="25" xfId="0" applyNumberFormat="1" applyFont="1" applyFill="1" applyBorder="1" applyAlignment="1">
      <alignment horizontal="center"/>
    </xf>
    <xf numFmtId="0" fontId="4" fillId="0" borderId="48" xfId="50" applyNumberFormat="1" applyFont="1" applyFill="1" applyBorder="1" applyAlignment="1">
      <alignment horizontal="left" vertical="center" wrapText="1"/>
      <protection/>
    </xf>
    <xf numFmtId="0" fontId="4" fillId="0" borderId="50" xfId="50" applyNumberFormat="1" applyFont="1" applyFill="1" applyBorder="1" applyAlignment="1">
      <alignment horizontal="left" vertical="center" wrapText="1"/>
      <protection/>
    </xf>
    <xf numFmtId="0" fontId="4" fillId="0" borderId="49" xfId="50" applyNumberFormat="1" applyFont="1" applyFill="1" applyBorder="1" applyAlignment="1">
      <alignment horizontal="left" vertical="center" wrapText="1"/>
      <protection/>
    </xf>
    <xf numFmtId="3" fontId="5" fillId="41" borderId="10" xfId="0" applyNumberFormat="1" applyFont="1" applyFill="1" applyBorder="1" applyAlignment="1">
      <alignment horizontal="center" vertical="center"/>
    </xf>
    <xf numFmtId="3" fontId="5" fillId="41" borderId="20" xfId="0" applyNumberFormat="1" applyFont="1" applyFill="1" applyBorder="1" applyAlignment="1">
      <alignment horizontal="center" vertical="center"/>
    </xf>
    <xf numFmtId="3" fontId="5" fillId="41" borderId="25" xfId="0" applyNumberFormat="1" applyFont="1" applyFill="1" applyBorder="1" applyAlignment="1">
      <alignment horizontal="center" vertical="center"/>
    </xf>
    <xf numFmtId="3" fontId="5" fillId="41" borderId="23" xfId="0" applyNumberFormat="1" applyFont="1" applyFill="1" applyBorder="1" applyAlignment="1">
      <alignment horizontal="center" vertical="center"/>
    </xf>
    <xf numFmtId="0" fontId="5" fillId="0" borderId="70" xfId="50" applyNumberFormat="1" applyFont="1" applyFill="1" applyBorder="1" applyAlignment="1">
      <alignment horizontal="left" vertical="center"/>
      <protection/>
    </xf>
    <xf numFmtId="0" fontId="5" fillId="0" borderId="71" xfId="50" applyNumberFormat="1" applyFont="1" applyFill="1" applyBorder="1" applyAlignment="1">
      <alignment horizontal="left" vertical="center"/>
      <protection/>
    </xf>
    <xf numFmtId="0" fontId="5" fillId="0" borderId="53" xfId="50" applyNumberFormat="1" applyFont="1" applyFill="1" applyBorder="1" applyAlignment="1">
      <alignment horizontal="left" vertical="center"/>
      <protection/>
    </xf>
    <xf numFmtId="0" fontId="5" fillId="33" borderId="48" xfId="50" applyNumberFormat="1" applyFont="1" applyFill="1" applyBorder="1" applyAlignment="1">
      <alignment horizontal="left" vertical="center"/>
      <protection/>
    </xf>
    <xf numFmtId="0" fontId="5" fillId="33" borderId="50" xfId="50" applyNumberFormat="1" applyFont="1" applyFill="1" applyBorder="1" applyAlignment="1">
      <alignment horizontal="left" vertical="center"/>
      <protection/>
    </xf>
    <xf numFmtId="0" fontId="5" fillId="33" borderId="49" xfId="50" applyNumberFormat="1" applyFont="1" applyFill="1" applyBorder="1" applyAlignment="1">
      <alignment horizontal="left" vertical="center"/>
      <protection/>
    </xf>
    <xf numFmtId="0" fontId="35" fillId="41" borderId="14" xfId="0" applyFont="1" applyFill="1" applyBorder="1" applyAlignment="1">
      <alignment horizontal="center" vertical="center"/>
    </xf>
    <xf numFmtId="0" fontId="35" fillId="41" borderId="21" xfId="0" applyFont="1" applyFill="1" applyBorder="1" applyAlignment="1">
      <alignment horizontal="center" vertical="center"/>
    </xf>
    <xf numFmtId="0" fontId="35" fillId="41" borderId="14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/>
    </xf>
    <xf numFmtId="0" fontId="35" fillId="41" borderId="21" xfId="0" applyFont="1" applyFill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62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36" fillId="0" borderId="47" xfId="0" applyFont="1" applyBorder="1" applyAlignment="1">
      <alignment horizontal="left" vertical="center"/>
    </xf>
    <xf numFmtId="0" fontId="36" fillId="0" borderId="69" xfId="0" applyFont="1" applyBorder="1" applyAlignment="1">
      <alignment horizontal="left" vertical="center"/>
    </xf>
    <xf numFmtId="0" fontId="36" fillId="0" borderId="70" xfId="0" applyFont="1" applyBorder="1" applyAlignment="1">
      <alignment horizontal="left" vertical="center"/>
    </xf>
    <xf numFmtId="0" fontId="36" fillId="0" borderId="71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41" borderId="47" xfId="0" applyFont="1" applyFill="1" applyBorder="1" applyAlignment="1">
      <alignment horizontal="center" vertical="center"/>
    </xf>
    <xf numFmtId="0" fontId="36" fillId="41" borderId="69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justify" vertical="justify"/>
    </xf>
    <xf numFmtId="0" fontId="13" fillId="0" borderId="48" xfId="0" applyFont="1" applyBorder="1" applyAlignment="1">
      <alignment horizontal="justify" vertical="justify"/>
    </xf>
    <xf numFmtId="0" fontId="36" fillId="0" borderId="0" xfId="50" applyFont="1" applyBorder="1" applyAlignment="1">
      <alignment vertical="center"/>
      <protection/>
    </xf>
    <xf numFmtId="178" fontId="7" fillId="0" borderId="0" xfId="73" applyNumberFormat="1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180" fontId="31" fillId="0" borderId="0" xfId="59" applyNumberFormat="1" applyFont="1" applyFill="1" applyBorder="1" applyAlignment="1">
      <alignment vertical="center"/>
    </xf>
    <xf numFmtId="178" fontId="31" fillId="0" borderId="0" xfId="73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180" fontId="31" fillId="0" borderId="0" xfId="0" applyNumberFormat="1" applyFont="1" applyAlignment="1">
      <alignment vertical="center"/>
    </xf>
    <xf numFmtId="0" fontId="31" fillId="0" borderId="0" xfId="0" applyFont="1" applyAlignment="1">
      <alignment horizontal="justify" vertical="center"/>
    </xf>
    <xf numFmtId="0" fontId="44" fillId="0" borderId="7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" fontId="44" fillId="0" borderId="74" xfId="0" applyNumberFormat="1" applyFont="1" applyBorder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41" xfId="0" applyFont="1" applyBorder="1" applyAlignment="1">
      <alignment vertical="center" wrapText="1"/>
    </xf>
    <xf numFmtId="0" fontId="45" fillId="0" borderId="41" xfId="0" applyFont="1" applyBorder="1" applyAlignment="1">
      <alignment vertical="center" wrapText="1"/>
    </xf>
    <xf numFmtId="173" fontId="44" fillId="0" borderId="74" xfId="0" applyNumberFormat="1" applyFont="1" applyBorder="1" applyAlignment="1">
      <alignment horizontal="right" vertical="center" wrapText="1"/>
    </xf>
    <xf numFmtId="173" fontId="44" fillId="0" borderId="0" xfId="0" applyNumberFormat="1" applyFont="1" applyBorder="1" applyAlignment="1">
      <alignment horizontal="right" vertical="center" wrapText="1"/>
    </xf>
    <xf numFmtId="0" fontId="12" fillId="32" borderId="50" xfId="0" applyFont="1" applyFill="1" applyBorder="1" applyAlignment="1">
      <alignment horizontal="center" vertical="center" wrapText="1"/>
    </xf>
    <xf numFmtId="1" fontId="12" fillId="32" borderId="50" xfId="0" applyNumberFormat="1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vertical="center" wrapText="1"/>
    </xf>
    <xf numFmtId="203" fontId="11" fillId="37" borderId="50" xfId="73" applyNumberFormat="1" applyFont="1" applyFill="1" applyBorder="1" applyAlignment="1">
      <alignment vertical="center" wrapText="1"/>
    </xf>
    <xf numFmtId="203" fontId="11" fillId="37" borderId="50" xfId="73" applyNumberFormat="1" applyFont="1" applyFill="1" applyBorder="1" applyAlignment="1">
      <alignment horizontal="center" vertical="center" wrapText="1"/>
    </xf>
    <xf numFmtId="203" fontId="11" fillId="37" borderId="50" xfId="59" applyNumberFormat="1" applyFont="1" applyFill="1" applyBorder="1" applyAlignment="1">
      <alignment horizontal="center" vertical="center" wrapText="1"/>
    </xf>
    <xf numFmtId="0" fontId="12" fillId="0" borderId="50" xfId="50" applyFont="1" applyBorder="1" applyAlignment="1">
      <alignment horizontal="left" vertical="center" wrapText="1" indent="1"/>
      <protection/>
    </xf>
    <xf numFmtId="0" fontId="12" fillId="0" borderId="50" xfId="50" applyFont="1" applyBorder="1" applyAlignment="1">
      <alignment horizontal="left" vertical="center" wrapText="1" indent="2"/>
      <protection/>
    </xf>
    <xf numFmtId="0" fontId="12" fillId="0" borderId="50" xfId="50" applyFont="1" applyBorder="1" applyAlignment="1">
      <alignment horizontal="left" vertical="center" indent="2"/>
      <protection/>
    </xf>
    <xf numFmtId="0" fontId="12" fillId="0" borderId="50" xfId="50" applyFont="1" applyBorder="1" applyAlignment="1">
      <alignment horizontal="left" vertical="top" wrapText="1" indent="2"/>
      <protection/>
    </xf>
    <xf numFmtId="0" fontId="12" fillId="0" borderId="50" xfId="50" applyFont="1" applyBorder="1" applyAlignment="1">
      <alignment horizontal="left" vertical="top" wrapText="1" indent="1"/>
      <protection/>
    </xf>
    <xf numFmtId="0" fontId="12" fillId="0" borderId="50" xfId="50" applyFont="1" applyBorder="1" applyAlignment="1">
      <alignment horizontal="left" vertical="top" indent="2"/>
      <protection/>
    </xf>
    <xf numFmtId="0" fontId="12" fillId="0" borderId="50" xfId="50" applyFont="1" applyBorder="1" applyAlignment="1">
      <alignment horizontal="left" vertical="center" indent="1"/>
      <protection/>
    </xf>
    <xf numFmtId="0" fontId="12" fillId="0" borderId="50" xfId="50" applyFont="1" applyBorder="1" applyAlignment="1">
      <alignment vertical="center" wrapText="1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rmal 6" xfId="56"/>
    <cellStyle name="Nota" xfId="57"/>
    <cellStyle name="Percent" xfId="58"/>
    <cellStyle name="Porcentagem 2" xfId="59"/>
    <cellStyle name="Porcentagem 3" xfId="60"/>
    <cellStyle name="Saída" xfId="61"/>
    <cellStyle name="Comma [0]" xfId="62"/>
    <cellStyle name="Separador de milhares 2" xfId="63"/>
    <cellStyle name="Separador de milhares 2 2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2 2" xfId="75"/>
    <cellStyle name="Vírgula 3" xfId="76"/>
    <cellStyle name="Vírgula 3 2" xfId="77"/>
    <cellStyle name="Vírgula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42"/>
  <sheetViews>
    <sheetView tabSelected="1" zoomScale="80" zoomScaleNormal="80" zoomScaleSheetLayoutView="100" workbookViewId="0" topLeftCell="A16">
      <selection activeCell="I35" sqref="I35:I38"/>
    </sheetView>
  </sheetViews>
  <sheetFormatPr defaultColWidth="9.140625" defaultRowHeight="12.75"/>
  <cols>
    <col min="1" max="1" width="16.8515625" style="2" customWidth="1"/>
    <col min="2" max="2" width="45.7109375" style="2" customWidth="1"/>
    <col min="3" max="3" width="13.57421875" style="2" customWidth="1"/>
    <col min="4" max="4" width="13.8515625" style="2" customWidth="1"/>
    <col min="5" max="5" width="14.00390625" style="2" customWidth="1"/>
    <col min="6" max="6" width="13.140625" style="2" customWidth="1"/>
    <col min="7" max="8" width="13.7109375" style="2" customWidth="1"/>
    <col min="9" max="9" width="14.57421875" style="2" customWidth="1"/>
    <col min="10" max="16384" width="9.140625" style="2" customWidth="1"/>
  </cols>
  <sheetData>
    <row r="1" spans="1:9" ht="13.5" customHeight="1">
      <c r="A1" s="372"/>
      <c r="B1" s="372"/>
      <c r="C1" s="372"/>
      <c r="D1" s="372"/>
      <c r="E1" s="372"/>
      <c r="F1" s="372"/>
      <c r="G1" s="372"/>
      <c r="H1" s="372"/>
      <c r="I1" s="372"/>
    </row>
    <row r="2" spans="1:10" s="38" customFormat="1" ht="15" customHeight="1">
      <c r="A2" s="364" t="s">
        <v>483</v>
      </c>
      <c r="B2" s="364"/>
      <c r="C2" s="364"/>
      <c r="D2" s="364"/>
      <c r="E2" s="364"/>
      <c r="F2" s="364"/>
      <c r="G2" s="364"/>
      <c r="H2" s="364"/>
      <c r="I2" s="364"/>
      <c r="J2" s="13"/>
    </row>
    <row r="3" spans="1:10" s="38" customFormat="1" ht="15" customHeight="1">
      <c r="A3" s="364" t="s">
        <v>46</v>
      </c>
      <c r="B3" s="364"/>
      <c r="C3" s="364"/>
      <c r="D3" s="364"/>
      <c r="E3" s="364"/>
      <c r="F3" s="364"/>
      <c r="G3" s="364"/>
      <c r="H3" s="364"/>
      <c r="I3" s="364"/>
      <c r="J3" s="13"/>
    </row>
    <row r="4" spans="1:9" s="38" customFormat="1" ht="15" customHeight="1">
      <c r="A4" s="364" t="s">
        <v>45</v>
      </c>
      <c r="B4" s="364"/>
      <c r="C4" s="364"/>
      <c r="D4" s="364"/>
      <c r="E4" s="364"/>
      <c r="F4" s="364"/>
      <c r="G4" s="364"/>
      <c r="H4" s="364"/>
      <c r="I4" s="364"/>
    </row>
    <row r="5" spans="1:10" s="38" customFormat="1" ht="15" customHeight="1">
      <c r="A5" s="364" t="s">
        <v>356</v>
      </c>
      <c r="B5" s="364"/>
      <c r="C5" s="364"/>
      <c r="D5" s="364"/>
      <c r="E5" s="364"/>
      <c r="F5" s="364"/>
      <c r="G5" s="364"/>
      <c r="H5" s="364"/>
      <c r="I5" s="364"/>
      <c r="J5" s="13"/>
    </row>
    <row r="6" spans="1:10" s="38" customFormat="1" ht="15" customHeight="1">
      <c r="A6" s="364" t="s">
        <v>29</v>
      </c>
      <c r="B6" s="364"/>
      <c r="C6" s="364"/>
      <c r="D6" s="364"/>
      <c r="E6" s="364"/>
      <c r="F6" s="364"/>
      <c r="G6" s="364"/>
      <c r="H6" s="364"/>
      <c r="I6" s="364"/>
      <c r="J6" s="13"/>
    </row>
    <row r="7" spans="1:10" ht="12.75">
      <c r="A7" s="371" t="s">
        <v>182</v>
      </c>
      <c r="B7" s="371"/>
      <c r="C7" s="371"/>
      <c r="D7" s="371"/>
      <c r="E7" s="371"/>
      <c r="F7" s="371"/>
      <c r="G7" s="371"/>
      <c r="H7" s="371"/>
      <c r="I7" s="371"/>
      <c r="J7" s="40"/>
    </row>
    <row r="8" spans="1:9" ht="13.5" thickBot="1">
      <c r="A8" s="370"/>
      <c r="B8" s="370"/>
      <c r="C8" s="370"/>
      <c r="D8" s="370"/>
      <c r="E8" s="370"/>
      <c r="F8" s="370"/>
      <c r="G8" s="370"/>
      <c r="H8" s="370"/>
      <c r="I8" s="370"/>
    </row>
    <row r="9" spans="1:9" ht="37.5" customHeight="1" thickBot="1">
      <c r="A9" s="374" t="s">
        <v>62</v>
      </c>
      <c r="B9" s="365" t="s">
        <v>40</v>
      </c>
      <c r="C9" s="376" t="s">
        <v>32</v>
      </c>
      <c r="D9" s="377"/>
      <c r="E9" s="365"/>
      <c r="F9" s="41" t="s">
        <v>0</v>
      </c>
      <c r="G9" s="378" t="s">
        <v>1</v>
      </c>
      <c r="H9" s="379"/>
      <c r="I9" s="379"/>
    </row>
    <row r="10" spans="1:9" ht="15" customHeight="1" thickBot="1">
      <c r="A10" s="375"/>
      <c r="B10" s="366"/>
      <c r="C10" s="42">
        <v>2017</v>
      </c>
      <c r="D10" s="42">
        <v>2018</v>
      </c>
      <c r="E10" s="42">
        <v>2019</v>
      </c>
      <c r="F10" s="42">
        <v>2020</v>
      </c>
      <c r="G10" s="43">
        <v>2021</v>
      </c>
      <c r="H10" s="44">
        <v>2022</v>
      </c>
      <c r="I10" s="44">
        <v>2023</v>
      </c>
    </row>
    <row r="11" spans="1:9" s="38" customFormat="1" ht="15.75" customHeight="1" thickBot="1">
      <c r="A11" s="45"/>
      <c r="B11" s="46" t="s">
        <v>19</v>
      </c>
      <c r="C11" s="47">
        <f aca="true" t="shared" si="0" ref="C11:I11">(C12+C21+C27+C28-C30)</f>
        <v>12991720</v>
      </c>
      <c r="D11" s="47">
        <f t="shared" si="0"/>
        <v>13504412.76</v>
      </c>
      <c r="E11" s="47">
        <f t="shared" si="0"/>
        <v>16077894</v>
      </c>
      <c r="F11" s="47">
        <f t="shared" si="0"/>
        <v>14150697.9</v>
      </c>
      <c r="G11" s="47">
        <f t="shared" si="0"/>
        <v>14200000</v>
      </c>
      <c r="H11" s="48">
        <f t="shared" si="0"/>
        <v>14697000.000000004</v>
      </c>
      <c r="I11" s="49">
        <f t="shared" si="0"/>
        <v>15211395</v>
      </c>
    </row>
    <row r="12" spans="1:9" s="38" customFormat="1" ht="15.75" customHeight="1" thickBot="1">
      <c r="A12" s="50" t="s">
        <v>101</v>
      </c>
      <c r="B12" s="51" t="s">
        <v>102</v>
      </c>
      <c r="C12" s="52">
        <f>SUM(C13:C20)</f>
        <v>13960158</v>
      </c>
      <c r="D12" s="52">
        <f aca="true" t="shared" si="1" ref="D12:I12">SUM(D13:D20)</f>
        <v>14788572</v>
      </c>
      <c r="E12" s="52">
        <f t="shared" si="1"/>
        <v>16973591</v>
      </c>
      <c r="F12" s="52">
        <f t="shared" si="1"/>
        <v>15749370</v>
      </c>
      <c r="G12" s="52">
        <f t="shared" si="1"/>
        <v>15921230</v>
      </c>
      <c r="H12" s="53">
        <f t="shared" si="1"/>
        <v>16478473.05</v>
      </c>
      <c r="I12" s="54">
        <f t="shared" si="1"/>
        <v>17055219.60675</v>
      </c>
    </row>
    <row r="13" spans="1:9" s="38" customFormat="1" ht="15.75" customHeight="1" thickBot="1">
      <c r="A13" s="50" t="s">
        <v>103</v>
      </c>
      <c r="B13" s="55" t="s">
        <v>104</v>
      </c>
      <c r="C13" s="56">
        <v>405542</v>
      </c>
      <c r="D13" s="56">
        <v>490013</v>
      </c>
      <c r="E13" s="56">
        <v>473928</v>
      </c>
      <c r="F13" s="56">
        <v>524687</v>
      </c>
      <c r="G13" s="52">
        <v>566110</v>
      </c>
      <c r="H13" s="52">
        <f>(G13*3.5%)+G13</f>
        <v>585923.85</v>
      </c>
      <c r="I13" s="57">
        <f>(H13*3.5%)+H13</f>
        <v>606431.18475</v>
      </c>
    </row>
    <row r="14" spans="1:9" s="38" customFormat="1" ht="15.75" customHeight="1" thickBot="1">
      <c r="A14" s="50" t="s">
        <v>105</v>
      </c>
      <c r="B14" s="55" t="s">
        <v>106</v>
      </c>
      <c r="C14" s="56">
        <v>326988</v>
      </c>
      <c r="D14" s="56">
        <v>334282</v>
      </c>
      <c r="E14" s="56">
        <v>368722</v>
      </c>
      <c r="F14" s="56">
        <v>405000</v>
      </c>
      <c r="G14" s="52">
        <v>480000</v>
      </c>
      <c r="H14" s="52">
        <f aca="true" t="shared" si="2" ref="H14:I20">(G14*3.5%)+G14</f>
        <v>496800</v>
      </c>
      <c r="I14" s="57">
        <f t="shared" si="2"/>
        <v>514188</v>
      </c>
    </row>
    <row r="15" spans="1:9" s="38" customFormat="1" ht="15.75" customHeight="1" thickBot="1">
      <c r="A15" s="50" t="s">
        <v>107</v>
      </c>
      <c r="B15" s="55" t="s">
        <v>35</v>
      </c>
      <c r="C15" s="56">
        <v>1419947</v>
      </c>
      <c r="D15" s="56">
        <v>1221923</v>
      </c>
      <c r="E15" s="56">
        <v>2069698</v>
      </c>
      <c r="F15" s="56">
        <v>800000</v>
      </c>
      <c r="G15" s="52">
        <v>1391520</v>
      </c>
      <c r="H15" s="52">
        <f t="shared" si="2"/>
        <v>1440223.2</v>
      </c>
      <c r="I15" s="57">
        <f t="shared" si="2"/>
        <v>1490631.0119999999</v>
      </c>
    </row>
    <row r="16" spans="1:9" s="38" customFormat="1" ht="15.75" customHeight="1" thickBot="1">
      <c r="A16" s="58" t="s">
        <v>108</v>
      </c>
      <c r="B16" s="59" t="s">
        <v>109</v>
      </c>
      <c r="C16" s="60">
        <v>0</v>
      </c>
      <c r="D16" s="60">
        <v>0</v>
      </c>
      <c r="E16" s="60">
        <v>0</v>
      </c>
      <c r="F16" s="60">
        <v>0</v>
      </c>
      <c r="G16" s="52">
        <v>0</v>
      </c>
      <c r="H16" s="52">
        <f t="shared" si="2"/>
        <v>0</v>
      </c>
      <c r="I16" s="57">
        <f t="shared" si="2"/>
        <v>0</v>
      </c>
    </row>
    <row r="17" spans="1:9" s="38" customFormat="1" ht="15.75" customHeight="1" thickBot="1">
      <c r="A17" s="58" t="s">
        <v>110</v>
      </c>
      <c r="B17" s="59" t="s">
        <v>111</v>
      </c>
      <c r="C17" s="60">
        <v>0</v>
      </c>
      <c r="D17" s="60">
        <v>0</v>
      </c>
      <c r="E17" s="60">
        <v>0</v>
      </c>
      <c r="F17" s="60">
        <v>0</v>
      </c>
      <c r="G17" s="52">
        <v>0</v>
      </c>
      <c r="H17" s="52">
        <f t="shared" si="2"/>
        <v>0</v>
      </c>
      <c r="I17" s="57">
        <f t="shared" si="2"/>
        <v>0</v>
      </c>
    </row>
    <row r="18" spans="1:9" s="38" customFormat="1" ht="15.75" customHeight="1" thickBot="1">
      <c r="A18" s="50" t="s">
        <v>112</v>
      </c>
      <c r="B18" s="55" t="s">
        <v>36</v>
      </c>
      <c r="C18" s="61">
        <v>89566</v>
      </c>
      <c r="D18" s="62">
        <v>88223</v>
      </c>
      <c r="E18" s="62">
        <v>97090</v>
      </c>
      <c r="F18" s="62">
        <v>100000</v>
      </c>
      <c r="G18" s="63">
        <v>122800</v>
      </c>
      <c r="H18" s="52">
        <f t="shared" si="2"/>
        <v>127098</v>
      </c>
      <c r="I18" s="57">
        <f t="shared" si="2"/>
        <v>131546.43</v>
      </c>
    </row>
    <row r="19" spans="1:9" s="38" customFormat="1" ht="15.75" customHeight="1" thickBot="1">
      <c r="A19" s="50" t="s">
        <v>113</v>
      </c>
      <c r="B19" s="55" t="s">
        <v>37</v>
      </c>
      <c r="C19" s="61">
        <v>11651578</v>
      </c>
      <c r="D19" s="62">
        <v>12617294</v>
      </c>
      <c r="E19" s="62">
        <v>13924676</v>
      </c>
      <c r="F19" s="62">
        <v>13884383</v>
      </c>
      <c r="G19" s="63">
        <v>13324400</v>
      </c>
      <c r="H19" s="52">
        <f t="shared" si="2"/>
        <v>13790754</v>
      </c>
      <c r="I19" s="57">
        <f t="shared" si="2"/>
        <v>14273430.39</v>
      </c>
    </row>
    <row r="20" spans="1:9" s="38" customFormat="1" ht="15.75" customHeight="1" thickBot="1">
      <c r="A20" s="50" t="s">
        <v>114</v>
      </c>
      <c r="B20" s="55" t="s">
        <v>38</v>
      </c>
      <c r="C20" s="61">
        <v>66537</v>
      </c>
      <c r="D20" s="62">
        <v>36837</v>
      </c>
      <c r="E20" s="62">
        <v>39477</v>
      </c>
      <c r="F20" s="62">
        <v>35300</v>
      </c>
      <c r="G20" s="63">
        <v>36400</v>
      </c>
      <c r="H20" s="52">
        <f t="shared" si="2"/>
        <v>37674</v>
      </c>
      <c r="I20" s="57">
        <f t="shared" si="2"/>
        <v>38992.59</v>
      </c>
    </row>
    <row r="21" spans="1:9" s="38" customFormat="1" ht="15.75" customHeight="1" thickBot="1">
      <c r="A21" s="50" t="s">
        <v>115</v>
      </c>
      <c r="B21" s="51" t="s">
        <v>116</v>
      </c>
      <c r="C21" s="284">
        <f>SUM(C22:C26)</f>
        <v>627789</v>
      </c>
      <c r="D21" s="285">
        <f aca="true" t="shared" si="3" ref="D21:I21">SUM(D22:D26)</f>
        <v>474523</v>
      </c>
      <c r="E21" s="285">
        <f t="shared" si="3"/>
        <v>1043627</v>
      </c>
      <c r="F21" s="285">
        <f t="shared" si="3"/>
        <v>123327.9</v>
      </c>
      <c r="G21" s="65">
        <f t="shared" si="3"/>
        <v>840</v>
      </c>
      <c r="H21" s="64">
        <f t="shared" si="3"/>
        <v>869.4</v>
      </c>
      <c r="I21" s="66">
        <f t="shared" si="3"/>
        <v>899.829</v>
      </c>
    </row>
    <row r="22" spans="1:9" s="38" customFormat="1" ht="15.75" customHeight="1" thickBot="1">
      <c r="A22" s="50" t="s">
        <v>117</v>
      </c>
      <c r="B22" s="55" t="s">
        <v>118</v>
      </c>
      <c r="C22" s="61">
        <v>0</v>
      </c>
      <c r="D22" s="62">
        <v>0</v>
      </c>
      <c r="E22" s="62">
        <v>0</v>
      </c>
      <c r="F22" s="62">
        <v>0</v>
      </c>
      <c r="G22" s="63">
        <v>0</v>
      </c>
      <c r="H22" s="67">
        <f>(G22*3.5%)+G22</f>
        <v>0</v>
      </c>
      <c r="I22" s="68">
        <f>(H22*3.5%)+H22</f>
        <v>0</v>
      </c>
    </row>
    <row r="23" spans="1:9" s="38" customFormat="1" ht="15.75" customHeight="1" thickBot="1">
      <c r="A23" s="50" t="s">
        <v>119</v>
      </c>
      <c r="B23" s="55" t="s">
        <v>120</v>
      </c>
      <c r="C23" s="61">
        <v>0</v>
      </c>
      <c r="D23" s="62">
        <v>0</v>
      </c>
      <c r="E23" s="62">
        <v>233286</v>
      </c>
      <c r="F23" s="62">
        <v>0</v>
      </c>
      <c r="G23" s="63">
        <v>0</v>
      </c>
      <c r="H23" s="67">
        <f aca="true" t="shared" si="4" ref="H23:I30">(G23*3.5%)+G23</f>
        <v>0</v>
      </c>
      <c r="I23" s="68">
        <f t="shared" si="4"/>
        <v>0</v>
      </c>
    </row>
    <row r="24" spans="1:9" s="38" customFormat="1" ht="15.75" customHeight="1" thickBot="1">
      <c r="A24" s="50" t="s">
        <v>121</v>
      </c>
      <c r="B24" s="55" t="s">
        <v>122</v>
      </c>
      <c r="C24" s="61">
        <v>0</v>
      </c>
      <c r="D24" s="62">
        <v>0</v>
      </c>
      <c r="E24" s="62">
        <v>0</v>
      </c>
      <c r="F24" s="62">
        <v>0</v>
      </c>
      <c r="G24" s="63">
        <v>0</v>
      </c>
      <c r="H24" s="67">
        <f t="shared" si="4"/>
        <v>0</v>
      </c>
      <c r="I24" s="68">
        <f t="shared" si="4"/>
        <v>0</v>
      </c>
    </row>
    <row r="25" spans="1:9" s="38" customFormat="1" ht="15.75" customHeight="1" thickBot="1">
      <c r="A25" s="50" t="s">
        <v>123</v>
      </c>
      <c r="B25" s="55" t="s">
        <v>124</v>
      </c>
      <c r="C25" s="61">
        <v>615820</v>
      </c>
      <c r="D25" s="62">
        <v>463170</v>
      </c>
      <c r="E25" s="62">
        <v>807510</v>
      </c>
      <c r="F25" s="62">
        <v>117677.9</v>
      </c>
      <c r="G25" s="63">
        <v>0</v>
      </c>
      <c r="H25" s="67">
        <f t="shared" si="4"/>
        <v>0</v>
      </c>
      <c r="I25" s="68">
        <f t="shared" si="4"/>
        <v>0</v>
      </c>
    </row>
    <row r="26" spans="1:9" s="38" customFormat="1" ht="15.75" customHeight="1" thickBot="1">
      <c r="A26" s="50" t="s">
        <v>125</v>
      </c>
      <c r="B26" s="55" t="s">
        <v>126</v>
      </c>
      <c r="C26" s="61">
        <v>11969</v>
      </c>
      <c r="D26" s="62">
        <v>11353</v>
      </c>
      <c r="E26" s="62">
        <v>2831</v>
      </c>
      <c r="F26" s="62">
        <v>5650</v>
      </c>
      <c r="G26" s="63">
        <v>840</v>
      </c>
      <c r="H26" s="67">
        <f t="shared" si="4"/>
        <v>869.4</v>
      </c>
      <c r="I26" s="68">
        <f t="shared" si="4"/>
        <v>899.829</v>
      </c>
    </row>
    <row r="27" spans="1:9" s="38" customFormat="1" ht="15.75" customHeight="1" thickBot="1">
      <c r="A27" s="50" t="s">
        <v>127</v>
      </c>
      <c r="B27" s="51" t="s">
        <v>128</v>
      </c>
      <c r="C27" s="61">
        <v>550090</v>
      </c>
      <c r="D27" s="62">
        <v>563112.76</v>
      </c>
      <c r="E27" s="62">
        <v>621129</v>
      </c>
      <c r="F27" s="62">
        <v>658000</v>
      </c>
      <c r="G27" s="63">
        <v>720000</v>
      </c>
      <c r="H27" s="67">
        <f t="shared" si="4"/>
        <v>745200</v>
      </c>
      <c r="I27" s="68">
        <f t="shared" si="4"/>
        <v>771282</v>
      </c>
    </row>
    <row r="28" spans="1:9" s="38" customFormat="1" ht="15.75" customHeight="1" thickBot="1">
      <c r="A28" s="50" t="s">
        <v>129</v>
      </c>
      <c r="B28" s="51" t="s">
        <v>130</v>
      </c>
      <c r="C28" s="61">
        <v>0</v>
      </c>
      <c r="D28" s="62">
        <v>0</v>
      </c>
      <c r="E28" s="62">
        <v>0</v>
      </c>
      <c r="F28" s="62">
        <v>0</v>
      </c>
      <c r="G28" s="63">
        <v>0</v>
      </c>
      <c r="H28" s="67">
        <f t="shared" si="4"/>
        <v>0</v>
      </c>
      <c r="I28" s="68">
        <f t="shared" si="4"/>
        <v>0</v>
      </c>
    </row>
    <row r="29" spans="1:9" s="38" customFormat="1" ht="15.75" customHeight="1" thickBot="1">
      <c r="A29" s="50"/>
      <c r="B29" s="51"/>
      <c r="C29" s="61"/>
      <c r="D29" s="62"/>
      <c r="E29" s="62"/>
      <c r="F29" s="62"/>
      <c r="G29" s="63"/>
      <c r="H29" s="67"/>
      <c r="I29" s="68"/>
    </row>
    <row r="30" spans="1:9" s="38" customFormat="1" ht="15.75" customHeight="1" thickBot="1">
      <c r="A30" s="50" t="s">
        <v>131</v>
      </c>
      <c r="B30" s="51" t="s">
        <v>132</v>
      </c>
      <c r="C30" s="61">
        <v>2146317</v>
      </c>
      <c r="D30" s="62">
        <v>2321795</v>
      </c>
      <c r="E30" s="62">
        <v>2560453</v>
      </c>
      <c r="F30" s="62">
        <v>2380000</v>
      </c>
      <c r="G30" s="63">
        <v>2442070</v>
      </c>
      <c r="H30" s="67">
        <f t="shared" si="4"/>
        <v>2527542.45</v>
      </c>
      <c r="I30" s="68">
        <f>(H30*3.5%)+H30</f>
        <v>2616006.43575</v>
      </c>
    </row>
    <row r="31" spans="7:9" s="38" customFormat="1" ht="3.75" customHeight="1" thickBot="1">
      <c r="G31" s="69"/>
      <c r="H31" s="69"/>
      <c r="I31" s="69"/>
    </row>
    <row r="32" spans="1:9" s="38" customFormat="1" ht="15.75" customHeight="1" thickBot="1">
      <c r="A32" s="374" t="s">
        <v>62</v>
      </c>
      <c r="B32" s="365" t="s">
        <v>40</v>
      </c>
      <c r="C32" s="367" t="s">
        <v>25</v>
      </c>
      <c r="D32" s="368"/>
      <c r="E32" s="369"/>
      <c r="F32" s="367" t="s">
        <v>28</v>
      </c>
      <c r="G32" s="368"/>
      <c r="H32" s="368"/>
      <c r="I32" s="368"/>
    </row>
    <row r="33" spans="1:9" s="38" customFormat="1" ht="15.75" customHeight="1" thickBot="1">
      <c r="A33" s="375"/>
      <c r="B33" s="366"/>
      <c r="C33" s="70">
        <v>2017</v>
      </c>
      <c r="D33" s="70">
        <v>2018</v>
      </c>
      <c r="E33" s="70">
        <v>2019</v>
      </c>
      <c r="F33" s="70">
        <v>2020</v>
      </c>
      <c r="G33" s="71">
        <v>2021</v>
      </c>
      <c r="H33" s="72">
        <v>2022</v>
      </c>
      <c r="I33" s="72">
        <v>2023</v>
      </c>
    </row>
    <row r="34" spans="1:9" s="38" customFormat="1" ht="15.75" customHeight="1" thickBot="1">
      <c r="A34" s="50"/>
      <c r="B34" s="39" t="s">
        <v>24</v>
      </c>
      <c r="C34" s="73">
        <f>C35+C36</f>
        <v>10047545.76</v>
      </c>
      <c r="D34" s="73">
        <f>D35+D36</f>
        <v>12350771.15</v>
      </c>
      <c r="E34" s="73">
        <f>E35+E36</f>
        <v>12342621.03</v>
      </c>
      <c r="F34" s="73">
        <f>F35+F36</f>
        <v>12080000</v>
      </c>
      <c r="G34" s="74">
        <f>G35+G36+G37+G38</f>
        <v>14200000</v>
      </c>
      <c r="H34" s="75">
        <f>H35+H36+H37+H38</f>
        <v>14697000</v>
      </c>
      <c r="I34" s="76">
        <f>I35+I36+I37+I38</f>
        <v>15211395.000000002</v>
      </c>
    </row>
    <row r="35" spans="1:9" s="38" customFormat="1" ht="15.75" customHeight="1" thickBot="1">
      <c r="A35" s="50" t="s">
        <v>133</v>
      </c>
      <c r="B35" s="77" t="s">
        <v>26</v>
      </c>
      <c r="C35" s="78">
        <v>9729616.69</v>
      </c>
      <c r="D35" s="78">
        <v>10718573.59</v>
      </c>
      <c r="E35" s="78">
        <v>11852582.16</v>
      </c>
      <c r="F35" s="78">
        <v>10200000</v>
      </c>
      <c r="G35" s="79">
        <v>12039590</v>
      </c>
      <c r="H35" s="79">
        <f>(G35*3.5%)+G35</f>
        <v>12460975.65</v>
      </c>
      <c r="I35" s="80">
        <f>(H35*3.5%)+H35</f>
        <v>12897109.79775</v>
      </c>
    </row>
    <row r="36" spans="1:9" s="38" customFormat="1" ht="15.75" customHeight="1" thickBot="1">
      <c r="A36" s="50" t="s">
        <v>134</v>
      </c>
      <c r="B36" s="81" t="s">
        <v>27</v>
      </c>
      <c r="C36" s="82">
        <v>317929.07</v>
      </c>
      <c r="D36" s="82">
        <v>1632197.56</v>
      </c>
      <c r="E36" s="82">
        <v>490038.87</v>
      </c>
      <c r="F36" s="82">
        <v>1880000</v>
      </c>
      <c r="G36" s="83">
        <v>189240</v>
      </c>
      <c r="H36" s="79">
        <f aca="true" t="shared" si="5" ref="H36:I38">(G36*3.5%)+G36</f>
        <v>195863.4</v>
      </c>
      <c r="I36" s="80">
        <f t="shared" si="5"/>
        <v>202718.619</v>
      </c>
    </row>
    <row r="37" spans="1:9" s="38" customFormat="1" ht="15.75" customHeight="1" thickBot="1">
      <c r="A37" s="50" t="s">
        <v>131</v>
      </c>
      <c r="B37" s="77" t="s">
        <v>31</v>
      </c>
      <c r="C37" s="84">
        <v>0</v>
      </c>
      <c r="D37" s="84">
        <v>0</v>
      </c>
      <c r="E37" s="84">
        <v>0</v>
      </c>
      <c r="F37" s="84">
        <v>0</v>
      </c>
      <c r="G37" s="79">
        <v>1839670</v>
      </c>
      <c r="H37" s="79">
        <f t="shared" si="5"/>
        <v>1904058.45</v>
      </c>
      <c r="I37" s="80">
        <f t="shared" si="5"/>
        <v>1970700.49575</v>
      </c>
    </row>
    <row r="38" spans="1:9" s="38" customFormat="1" ht="15.75" customHeight="1" thickBot="1">
      <c r="A38" s="50" t="s">
        <v>131</v>
      </c>
      <c r="B38" s="77" t="s">
        <v>30</v>
      </c>
      <c r="C38" s="84">
        <v>0</v>
      </c>
      <c r="D38" s="84">
        <v>0</v>
      </c>
      <c r="E38" s="84">
        <v>0</v>
      </c>
      <c r="F38" s="85">
        <v>0</v>
      </c>
      <c r="G38" s="79">
        <v>131500</v>
      </c>
      <c r="H38" s="79">
        <f t="shared" si="5"/>
        <v>136102.5</v>
      </c>
      <c r="I38" s="80">
        <f t="shared" si="5"/>
        <v>140866.0875</v>
      </c>
    </row>
    <row r="39" spans="1:9" ht="14.25" customHeight="1">
      <c r="A39" s="373"/>
      <c r="B39" s="373"/>
      <c r="C39" s="373"/>
      <c r="D39" s="373"/>
      <c r="E39" s="373"/>
      <c r="F39" s="373"/>
      <c r="G39" s="373"/>
      <c r="H39" s="373"/>
      <c r="I39" s="373"/>
    </row>
    <row r="40" spans="3:9" ht="12.75">
      <c r="C40" s="86"/>
      <c r="D40" s="86"/>
      <c r="E40" s="86"/>
      <c r="F40" s="86"/>
      <c r="G40" s="86"/>
      <c r="H40" s="86"/>
      <c r="I40" s="86"/>
    </row>
    <row r="41" spans="3:9" ht="17.25" customHeight="1">
      <c r="C41" s="86"/>
      <c r="D41" s="86"/>
      <c r="E41" s="86"/>
      <c r="F41" s="86"/>
      <c r="G41" s="86"/>
      <c r="H41" s="86"/>
      <c r="I41" s="86"/>
    </row>
    <row r="42" spans="3:9" ht="15" customHeight="1">
      <c r="C42" s="87"/>
      <c r="D42" s="86"/>
      <c r="E42" s="86"/>
      <c r="F42" s="86"/>
      <c r="G42" s="86"/>
      <c r="H42" s="86"/>
      <c r="I42" s="88"/>
    </row>
    <row r="60" ht="13.5" customHeight="1"/>
  </sheetData>
  <sheetProtection/>
  <mergeCells count="17">
    <mergeCell ref="A1:I1"/>
    <mergeCell ref="A4:I4"/>
    <mergeCell ref="A3:I3"/>
    <mergeCell ref="A2:I2"/>
    <mergeCell ref="A39:I39"/>
    <mergeCell ref="A9:A10"/>
    <mergeCell ref="B9:B10"/>
    <mergeCell ref="C9:E9"/>
    <mergeCell ref="G9:I9"/>
    <mergeCell ref="A32:A33"/>
    <mergeCell ref="A5:I5"/>
    <mergeCell ref="B32:B33"/>
    <mergeCell ref="C32:E32"/>
    <mergeCell ref="F32:I32"/>
    <mergeCell ref="A8:I8"/>
    <mergeCell ref="A7:I7"/>
    <mergeCell ref="A6:I6"/>
  </mergeCells>
  <printOptions/>
  <pageMargins left="0.25" right="0.25" top="0.75" bottom="0.75" header="0.3" footer="0.3"/>
  <pageSetup fitToHeight="0" fitToWidth="1" horizontalDpi="300" verticalDpi="300" orientation="landscape" paperSize="9" scale="91" r:id="rId1"/>
  <headerFooter alignWithMargins="0">
    <oddFooter>&amp;R
</oddFooter>
  </headerFooter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U111"/>
  <sheetViews>
    <sheetView zoomScale="90" zoomScaleNormal="90" zoomScalePageLayoutView="0" workbookViewId="0" topLeftCell="A86">
      <selection activeCell="A1" sqref="A1:D104"/>
    </sheetView>
  </sheetViews>
  <sheetFormatPr defaultColWidth="9.140625" defaultRowHeight="12.75"/>
  <cols>
    <col min="1" max="1" width="64.140625" style="38" customWidth="1"/>
    <col min="2" max="3" width="15.421875" style="124" customWidth="1"/>
    <col min="4" max="4" width="15.8515625" style="38" customWidth="1"/>
    <col min="5" max="16384" width="9.140625" style="38" customWidth="1"/>
  </cols>
  <sheetData>
    <row r="1" spans="1:4" ht="12.75">
      <c r="A1" s="364" t="s">
        <v>483</v>
      </c>
      <c r="B1" s="364"/>
      <c r="C1" s="364"/>
      <c r="D1" s="364"/>
    </row>
    <row r="2" spans="1:4" ht="12.75">
      <c r="A2" s="364" t="s">
        <v>46</v>
      </c>
      <c r="B2" s="364"/>
      <c r="C2" s="364"/>
      <c r="D2" s="364"/>
    </row>
    <row r="3" spans="1:4" ht="12.75">
      <c r="A3" s="364" t="s">
        <v>364</v>
      </c>
      <c r="B3" s="364"/>
      <c r="C3" s="364"/>
      <c r="D3" s="364"/>
    </row>
    <row r="4" spans="1:4" ht="12.75">
      <c r="A4" s="364" t="s">
        <v>365</v>
      </c>
      <c r="B4" s="364"/>
      <c r="C4" s="364"/>
      <c r="D4" s="364"/>
    </row>
    <row r="5" spans="1:4" ht="12.75">
      <c r="A5" s="445">
        <v>2021</v>
      </c>
      <c r="B5" s="445"/>
      <c r="C5" s="445"/>
      <c r="D5" s="445"/>
    </row>
    <row r="6" spans="1:4" ht="12.75">
      <c r="A6" s="444"/>
      <c r="B6" s="444"/>
      <c r="C6" s="444"/>
      <c r="D6" s="444"/>
    </row>
    <row r="7" spans="1:4" ht="13.5" thickBot="1">
      <c r="A7" s="446" t="s">
        <v>221</v>
      </c>
      <c r="B7" s="446"/>
      <c r="C7" s="446"/>
      <c r="D7" s="446"/>
    </row>
    <row r="8" spans="1:4" ht="13.5" thickBot="1">
      <c r="A8" s="449" t="s">
        <v>222</v>
      </c>
      <c r="B8" s="450"/>
      <c r="C8" s="450"/>
      <c r="D8" s="451"/>
    </row>
    <row r="9" spans="1:4" ht="13.5" thickBot="1">
      <c r="A9" s="89" t="s">
        <v>223</v>
      </c>
      <c r="B9" s="90" t="s">
        <v>182</v>
      </c>
      <c r="C9" s="90" t="s">
        <v>314</v>
      </c>
      <c r="D9" s="90" t="s">
        <v>342</v>
      </c>
    </row>
    <row r="10" spans="1:4" ht="12.75">
      <c r="A10" s="91" t="s">
        <v>33</v>
      </c>
      <c r="B10" s="92">
        <f>+B11+B18++B17+B21+B30</f>
        <v>13595460</v>
      </c>
      <c r="C10" s="92">
        <f>+C11+C18++C17+C21+C30</f>
        <v>14071301.1</v>
      </c>
      <c r="D10" s="92">
        <f>+D11+D18++D17+D21+D30</f>
        <v>14563796.638499998</v>
      </c>
    </row>
    <row r="11" spans="1:4" ht="12.75">
      <c r="A11" s="93" t="s">
        <v>224</v>
      </c>
      <c r="B11" s="94">
        <f>+B12+B13+B14+B15+B16</f>
        <v>561040</v>
      </c>
      <c r="C11" s="94">
        <f>+C12+C13+C14+C15+C16</f>
        <v>580676.4</v>
      </c>
      <c r="D11" s="94">
        <f>+D12+D13+D14+D15+D16</f>
        <v>601000.074</v>
      </c>
    </row>
    <row r="12" spans="1:4" ht="12.75">
      <c r="A12" s="95" t="s">
        <v>136</v>
      </c>
      <c r="B12" s="96">
        <v>41630</v>
      </c>
      <c r="C12" s="96">
        <f>(B12*3.5%)+B12</f>
        <v>43087.05</v>
      </c>
      <c r="D12" s="96">
        <f>(C12*3.5%)+C12</f>
        <v>44595.096750000004</v>
      </c>
    </row>
    <row r="13" spans="1:4" ht="12.75">
      <c r="A13" s="95" t="s">
        <v>137</v>
      </c>
      <c r="B13" s="96">
        <v>156000</v>
      </c>
      <c r="C13" s="96">
        <f aca="true" t="shared" si="0" ref="C13:D17">(B13*3.5%)+B13</f>
        <v>161460</v>
      </c>
      <c r="D13" s="96">
        <f t="shared" si="0"/>
        <v>167111.1</v>
      </c>
    </row>
    <row r="14" spans="1:4" ht="12.75">
      <c r="A14" s="95" t="s">
        <v>138</v>
      </c>
      <c r="B14" s="96">
        <v>30030</v>
      </c>
      <c r="C14" s="96">
        <f t="shared" si="0"/>
        <v>31081.05</v>
      </c>
      <c r="D14" s="96">
        <f t="shared" si="0"/>
        <v>32168.886749999998</v>
      </c>
    </row>
    <row r="15" spans="1:4" ht="12.75">
      <c r="A15" s="95" t="s">
        <v>139</v>
      </c>
      <c r="B15" s="96">
        <v>303000</v>
      </c>
      <c r="C15" s="96">
        <f t="shared" si="0"/>
        <v>313605</v>
      </c>
      <c r="D15" s="96">
        <f t="shared" si="0"/>
        <v>324581.175</v>
      </c>
    </row>
    <row r="16" spans="1:4" ht="12.75">
      <c r="A16" s="95" t="s">
        <v>140</v>
      </c>
      <c r="B16" s="96">
        <v>30380</v>
      </c>
      <c r="C16" s="96">
        <f t="shared" si="0"/>
        <v>31443.3</v>
      </c>
      <c r="D16" s="96">
        <f t="shared" si="0"/>
        <v>32543.8155</v>
      </c>
    </row>
    <row r="17" spans="1:4" ht="12.75">
      <c r="A17" s="95" t="s">
        <v>141</v>
      </c>
      <c r="B17" s="96">
        <v>480000</v>
      </c>
      <c r="C17" s="96">
        <f t="shared" si="0"/>
        <v>496800</v>
      </c>
      <c r="D17" s="96">
        <f t="shared" si="0"/>
        <v>514188</v>
      </c>
    </row>
    <row r="18" spans="1:4" ht="12.75">
      <c r="A18" s="93" t="s">
        <v>225</v>
      </c>
      <c r="B18" s="94">
        <f>+B19+B20</f>
        <v>1391520</v>
      </c>
      <c r="C18" s="94">
        <f>+C19+C20</f>
        <v>1440223.2</v>
      </c>
      <c r="D18" s="94">
        <f>+D19+D20</f>
        <v>1490631.0119999999</v>
      </c>
    </row>
    <row r="19" spans="1:4" ht="12.75">
      <c r="A19" s="95" t="s">
        <v>226</v>
      </c>
      <c r="B19" s="96">
        <v>1387320</v>
      </c>
      <c r="C19" s="96">
        <f>(B19*3.5%)+B19</f>
        <v>1435876.2</v>
      </c>
      <c r="D19" s="96">
        <f>(C19*3.5%)+C19</f>
        <v>1486131.8669999999</v>
      </c>
    </row>
    <row r="20" spans="1:4" ht="12.75">
      <c r="A20" s="95" t="s">
        <v>227</v>
      </c>
      <c r="B20" s="96">
        <v>4200</v>
      </c>
      <c r="C20" s="96">
        <f>(B20*3.5%)+B20</f>
        <v>4347</v>
      </c>
      <c r="D20" s="96">
        <f>(C20*3.5%)+C20</f>
        <v>4499.145</v>
      </c>
    </row>
    <row r="21" spans="1:4" ht="12.75">
      <c r="A21" s="93" t="s">
        <v>148</v>
      </c>
      <c r="B21" s="94">
        <f>+B22+B23+B24+B26+B27+B28+B29</f>
        <v>11003700</v>
      </c>
      <c r="C21" s="94">
        <f>+C22+C23+C24+C26+C27+C28+C29</f>
        <v>11388829.5</v>
      </c>
      <c r="D21" s="94">
        <f>+D22+D23+D24+D26+D27+D28+D29</f>
        <v>11787438.532499999</v>
      </c>
    </row>
    <row r="22" spans="1:4" ht="12.75">
      <c r="A22" s="95" t="s">
        <v>149</v>
      </c>
      <c r="B22" s="96">
        <v>7137000</v>
      </c>
      <c r="C22" s="96">
        <f>(B22*3.5%)+B22</f>
        <v>7386795</v>
      </c>
      <c r="D22" s="96">
        <f>(C22*3.5%)+C22</f>
        <v>7645332.825</v>
      </c>
    </row>
    <row r="23" spans="1:4" ht="12.75">
      <c r="A23" s="95" t="s">
        <v>150</v>
      </c>
      <c r="B23" s="96">
        <v>2600000</v>
      </c>
      <c r="C23" s="96">
        <f aca="true" t="shared" si="1" ref="C23:D30">(B23*3.5%)+B23</f>
        <v>2691000</v>
      </c>
      <c r="D23" s="96">
        <f t="shared" si="1"/>
        <v>2785185</v>
      </c>
    </row>
    <row r="24" spans="1:4" ht="12.75">
      <c r="A24" s="95" t="s">
        <v>151</v>
      </c>
      <c r="B24" s="96">
        <v>236000</v>
      </c>
      <c r="C24" s="96">
        <f t="shared" si="1"/>
        <v>244260</v>
      </c>
      <c r="D24" s="96">
        <f t="shared" si="1"/>
        <v>252809.1</v>
      </c>
    </row>
    <row r="25" spans="1:4" ht="12.75">
      <c r="A25" s="95" t="s">
        <v>152</v>
      </c>
      <c r="B25" s="96">
        <v>4400</v>
      </c>
      <c r="C25" s="96">
        <f t="shared" si="1"/>
        <v>4554</v>
      </c>
      <c r="D25" s="96">
        <f t="shared" si="1"/>
        <v>4713.39</v>
      </c>
    </row>
    <row r="26" spans="1:4" ht="12.75">
      <c r="A26" s="95" t="s">
        <v>153</v>
      </c>
      <c r="B26" s="96">
        <v>0</v>
      </c>
      <c r="C26" s="96">
        <f t="shared" si="1"/>
        <v>0</v>
      </c>
      <c r="D26" s="96">
        <f t="shared" si="1"/>
        <v>0</v>
      </c>
    </row>
    <row r="27" spans="1:4" ht="12.75">
      <c r="A27" s="95" t="s">
        <v>154</v>
      </c>
      <c r="B27" s="96">
        <v>0</v>
      </c>
      <c r="C27" s="96">
        <f t="shared" si="1"/>
        <v>0</v>
      </c>
      <c r="D27" s="96">
        <f t="shared" si="1"/>
        <v>0</v>
      </c>
    </row>
    <row r="28" spans="1:4" ht="12.75">
      <c r="A28" s="95" t="s">
        <v>155</v>
      </c>
      <c r="B28" s="96">
        <v>423000</v>
      </c>
      <c r="C28" s="96">
        <f t="shared" si="1"/>
        <v>437805</v>
      </c>
      <c r="D28" s="96">
        <f t="shared" si="1"/>
        <v>453128.175</v>
      </c>
    </row>
    <row r="29" spans="1:4" ht="45.75" customHeight="1">
      <c r="A29" s="95" t="s">
        <v>156</v>
      </c>
      <c r="B29" s="96">
        <v>607700</v>
      </c>
      <c r="C29" s="96">
        <f t="shared" si="1"/>
        <v>628969.5</v>
      </c>
      <c r="D29" s="96">
        <f t="shared" si="1"/>
        <v>650983.4325</v>
      </c>
    </row>
    <row r="30" spans="1:4" ht="23.25" customHeight="1">
      <c r="A30" s="93" t="s">
        <v>228</v>
      </c>
      <c r="B30" s="94">
        <v>159200</v>
      </c>
      <c r="C30" s="96">
        <f t="shared" si="1"/>
        <v>164772</v>
      </c>
      <c r="D30" s="96">
        <f t="shared" si="1"/>
        <v>170539.02</v>
      </c>
    </row>
    <row r="31" spans="1:4" ht="12.75">
      <c r="A31" s="95" t="s">
        <v>229</v>
      </c>
      <c r="B31" s="96">
        <v>0</v>
      </c>
      <c r="C31" s="96">
        <v>0</v>
      </c>
      <c r="D31" s="96">
        <v>0</v>
      </c>
    </row>
    <row r="32" spans="1:4" ht="59.25" customHeight="1">
      <c r="A32" s="95" t="s">
        <v>230</v>
      </c>
      <c r="B32" s="96">
        <v>720000</v>
      </c>
      <c r="C32" s="96">
        <v>730000</v>
      </c>
      <c r="D32" s="96">
        <v>740000</v>
      </c>
    </row>
    <row r="33" spans="1:4" ht="38.25" customHeight="1">
      <c r="A33" s="93" t="s">
        <v>231</v>
      </c>
      <c r="B33" s="94">
        <f>+B10-B19-B31+B32</f>
        <v>12928140</v>
      </c>
      <c r="C33" s="94">
        <f>+C10-C19-C31</f>
        <v>12635424.9</v>
      </c>
      <c r="D33" s="94">
        <f>+D10-D19-D31</f>
        <v>13077664.771499997</v>
      </c>
    </row>
    <row r="34" spans="1:4" ht="40.5" customHeight="1">
      <c r="A34" s="93" t="s">
        <v>232</v>
      </c>
      <c r="B34" s="94">
        <f>+B35+B36+B37+B41+B44</f>
        <v>840</v>
      </c>
      <c r="C34" s="94">
        <f>+C35+C36+C37+C41+C44</f>
        <v>869.4</v>
      </c>
      <c r="D34" s="94">
        <f>+D35+D36+D37+D41+D44</f>
        <v>899.829</v>
      </c>
    </row>
    <row r="35" spans="1:4" ht="30.75" customHeight="1">
      <c r="A35" s="93" t="s">
        <v>233</v>
      </c>
      <c r="B35" s="96">
        <v>0</v>
      </c>
      <c r="C35" s="96">
        <v>0</v>
      </c>
      <c r="D35" s="96">
        <v>0</v>
      </c>
    </row>
    <row r="36" spans="1:4" ht="35.25" customHeight="1">
      <c r="A36" s="93" t="s">
        <v>234</v>
      </c>
      <c r="B36" s="96">
        <v>0</v>
      </c>
      <c r="C36" s="96">
        <v>0</v>
      </c>
      <c r="D36" s="96">
        <v>0</v>
      </c>
    </row>
    <row r="37" spans="1:4" ht="28.5" customHeight="1">
      <c r="A37" s="93" t="s">
        <v>235</v>
      </c>
      <c r="B37" s="94">
        <f>B38</f>
        <v>0</v>
      </c>
      <c r="C37" s="94">
        <f>+C38+C39+C40</f>
        <v>0</v>
      </c>
      <c r="D37" s="94">
        <f>+D38+D39+D40</f>
        <v>0</v>
      </c>
    </row>
    <row r="38" spans="1:4" ht="22.5" customHeight="1">
      <c r="A38" s="95" t="s">
        <v>236</v>
      </c>
      <c r="B38" s="96">
        <v>0</v>
      </c>
      <c r="C38" s="96">
        <v>0</v>
      </c>
      <c r="D38" s="96">
        <v>0</v>
      </c>
    </row>
    <row r="39" spans="1:4" ht="21" customHeight="1">
      <c r="A39" s="95" t="s">
        <v>357</v>
      </c>
      <c r="B39" s="96">
        <v>0</v>
      </c>
      <c r="C39" s="96">
        <v>0</v>
      </c>
      <c r="D39" s="96">
        <v>0</v>
      </c>
    </row>
    <row r="40" spans="1:4" ht="57.75" customHeight="1">
      <c r="A40" s="95" t="s">
        <v>358</v>
      </c>
      <c r="B40" s="96">
        <v>0</v>
      </c>
      <c r="C40" s="96">
        <v>0</v>
      </c>
      <c r="D40" s="96">
        <v>0</v>
      </c>
    </row>
    <row r="41" spans="1:4" ht="36" customHeight="1">
      <c r="A41" s="93" t="s">
        <v>237</v>
      </c>
      <c r="B41" s="94">
        <f>+B42+B43</f>
        <v>0</v>
      </c>
      <c r="C41" s="94">
        <f>+C42+C43</f>
        <v>0</v>
      </c>
      <c r="D41" s="94">
        <f>+D42+D43</f>
        <v>0</v>
      </c>
    </row>
    <row r="42" spans="1:4" ht="27.75" customHeight="1">
      <c r="A42" s="95" t="s">
        <v>238</v>
      </c>
      <c r="B42" s="96">
        <v>0</v>
      </c>
      <c r="C42" s="96">
        <v>0</v>
      </c>
      <c r="D42" s="96">
        <v>0</v>
      </c>
    </row>
    <row r="43" spans="1:4" ht="51" customHeight="1">
      <c r="A43" s="95" t="s">
        <v>239</v>
      </c>
      <c r="B43" s="96">
        <v>0</v>
      </c>
      <c r="C43" s="96">
        <v>0</v>
      </c>
      <c r="D43" s="96">
        <v>0</v>
      </c>
    </row>
    <row r="44" spans="1:4" ht="35.25" customHeight="1">
      <c r="A44" s="93" t="s">
        <v>240</v>
      </c>
      <c r="B44" s="94">
        <f>+B45+B46</f>
        <v>840</v>
      </c>
      <c r="C44" s="94">
        <f>+C45+C46</f>
        <v>869.4</v>
      </c>
      <c r="D44" s="94">
        <f>+D45+D46</f>
        <v>899.829</v>
      </c>
    </row>
    <row r="45" spans="1:4" ht="86.25" customHeight="1">
      <c r="A45" s="95" t="s">
        <v>241</v>
      </c>
      <c r="B45" s="96">
        <v>0</v>
      </c>
      <c r="C45" s="96">
        <v>0</v>
      </c>
      <c r="D45" s="96">
        <v>0</v>
      </c>
    </row>
    <row r="46" spans="1:4" ht="58.5" customHeight="1">
      <c r="A46" s="95" t="s">
        <v>242</v>
      </c>
      <c r="B46" s="96">
        <v>840</v>
      </c>
      <c r="C46" s="96">
        <f>(B46*3.5%)+B46</f>
        <v>869.4</v>
      </c>
      <c r="D46" s="96">
        <f>(C46*3.5%)+C46</f>
        <v>899.829</v>
      </c>
    </row>
    <row r="47" spans="1:4" ht="13.5" thickBot="1">
      <c r="A47" s="97" t="s">
        <v>243</v>
      </c>
      <c r="B47" s="98">
        <f>+B34-B35-B36-B38-B39-B45</f>
        <v>840</v>
      </c>
      <c r="C47" s="98">
        <f>+C34-C35-C36-C38-C39-C45</f>
        <v>869.4</v>
      </c>
      <c r="D47" s="98">
        <f>+D34-D35-D36-D38-D39-D45</f>
        <v>899.829</v>
      </c>
    </row>
    <row r="48" spans="1:4" ht="13.5" thickBot="1">
      <c r="A48" s="99" t="s">
        <v>244</v>
      </c>
      <c r="B48" s="100">
        <f>+B33+B47</f>
        <v>12928980</v>
      </c>
      <c r="C48" s="100">
        <f>+C33+C47</f>
        <v>12636294.3</v>
      </c>
      <c r="D48" s="100">
        <f>+D33+D47</f>
        <v>13078564.600499997</v>
      </c>
    </row>
    <row r="49" spans="1:4" ht="13.5" thickBot="1">
      <c r="A49" s="447"/>
      <c r="B49" s="447"/>
      <c r="C49" s="447"/>
      <c r="D49" s="447"/>
    </row>
    <row r="50" spans="1:4" ht="13.5" thickBot="1">
      <c r="A50" s="89" t="s">
        <v>245</v>
      </c>
      <c r="B50" s="90" t="s">
        <v>182</v>
      </c>
      <c r="C50" s="90" t="s">
        <v>314</v>
      </c>
      <c r="D50" s="90" t="s">
        <v>342</v>
      </c>
    </row>
    <row r="51" spans="1:4" ht="29.25" customHeight="1">
      <c r="A51" s="91" t="s">
        <v>246</v>
      </c>
      <c r="B51" s="92">
        <f>+B52+B53+B54</f>
        <v>12039590</v>
      </c>
      <c r="C51" s="92">
        <f>+C52+C53+C54</f>
        <v>12460975.649999999</v>
      </c>
      <c r="D51" s="92">
        <f>+D52+D53+D54</f>
        <v>12897109.79775</v>
      </c>
    </row>
    <row r="52" spans="1:4" ht="18.75" customHeight="1">
      <c r="A52" s="95" t="s">
        <v>247</v>
      </c>
      <c r="B52" s="96">
        <v>5994660</v>
      </c>
      <c r="C52" s="96">
        <f>(B52*3.5%)+B52</f>
        <v>6204473.1</v>
      </c>
      <c r="D52" s="96">
        <f>(C52*3.5%)+C52</f>
        <v>6421629.6585</v>
      </c>
    </row>
    <row r="53" spans="1:4" ht="17.25" customHeight="1">
      <c r="A53" s="95" t="s">
        <v>248</v>
      </c>
      <c r="B53" s="96">
        <v>0</v>
      </c>
      <c r="C53" s="96">
        <f aca="true" t="shared" si="2" ref="C53:D55">(B53*3.5%)+B53</f>
        <v>0</v>
      </c>
      <c r="D53" s="96">
        <f t="shared" si="2"/>
        <v>0</v>
      </c>
    </row>
    <row r="54" spans="1:4" ht="16.5" customHeight="1">
      <c r="A54" s="95" t="s">
        <v>249</v>
      </c>
      <c r="B54" s="96">
        <v>6044930</v>
      </c>
      <c r="C54" s="96">
        <f t="shared" si="2"/>
        <v>6256502.55</v>
      </c>
      <c r="D54" s="96">
        <f t="shared" si="2"/>
        <v>6475480.13925</v>
      </c>
    </row>
    <row r="55" spans="1:4" ht="18" customHeight="1">
      <c r="A55" s="93" t="s">
        <v>315</v>
      </c>
      <c r="B55" s="96">
        <v>0</v>
      </c>
      <c r="C55" s="96">
        <f t="shared" si="2"/>
        <v>0</v>
      </c>
      <c r="D55" s="96">
        <f t="shared" si="2"/>
        <v>0</v>
      </c>
    </row>
    <row r="56" spans="1:4" ht="12.75">
      <c r="A56" s="93" t="s">
        <v>316</v>
      </c>
      <c r="B56" s="96">
        <v>0</v>
      </c>
      <c r="C56" s="96">
        <f>(B56*3.5%)+B56</f>
        <v>0</v>
      </c>
      <c r="D56" s="96">
        <f>(C56*3.5%)+C56</f>
        <v>0</v>
      </c>
    </row>
    <row r="57" spans="1:4" ht="43.5" customHeight="1">
      <c r="A57" s="93" t="s">
        <v>250</v>
      </c>
      <c r="B57" s="94">
        <f>+B51-B53</f>
        <v>12039590</v>
      </c>
      <c r="C57" s="94">
        <f>+C51-C53</f>
        <v>12460975.649999999</v>
      </c>
      <c r="D57" s="94">
        <f>+D51-D53</f>
        <v>12897109.79775</v>
      </c>
    </row>
    <row r="58" spans="1:4" ht="12.75">
      <c r="A58" s="93" t="s">
        <v>251</v>
      </c>
      <c r="B58" s="94">
        <f>+B59+B60+B65</f>
        <v>189240</v>
      </c>
      <c r="C58" s="94">
        <f>+C59+C60+C65</f>
        <v>4000</v>
      </c>
      <c r="D58" s="94">
        <f>+D59+D60+D65</f>
        <v>500000</v>
      </c>
    </row>
    <row r="59" spans="1:4" ht="12.75">
      <c r="A59" s="93" t="s">
        <v>252</v>
      </c>
      <c r="B59" s="96">
        <v>189240</v>
      </c>
      <c r="C59" s="96">
        <v>4000</v>
      </c>
      <c r="D59" s="96">
        <v>500000</v>
      </c>
    </row>
    <row r="60" spans="1:4" ht="12.75">
      <c r="A60" s="93" t="s">
        <v>253</v>
      </c>
      <c r="B60" s="94">
        <f>+B61+B62+B63+B64</f>
        <v>0</v>
      </c>
      <c r="C60" s="94">
        <f>+C61+C62+C63+C64</f>
        <v>0</v>
      </c>
      <c r="D60" s="94">
        <f>+D61+D62+D63+D64</f>
        <v>0</v>
      </c>
    </row>
    <row r="61" spans="1:4" ht="12.75">
      <c r="A61" s="95" t="s">
        <v>254</v>
      </c>
      <c r="B61" s="96">
        <v>0</v>
      </c>
      <c r="C61" s="96">
        <v>0</v>
      </c>
      <c r="D61" s="96">
        <v>0</v>
      </c>
    </row>
    <row r="62" spans="1:4" ht="12.75">
      <c r="A62" s="95" t="s">
        <v>255</v>
      </c>
      <c r="B62" s="96">
        <v>0</v>
      </c>
      <c r="C62" s="96">
        <v>0</v>
      </c>
      <c r="D62" s="96">
        <v>0</v>
      </c>
    </row>
    <row r="63" spans="1:4" ht="12.75">
      <c r="A63" s="95" t="s">
        <v>256</v>
      </c>
      <c r="B63" s="96">
        <v>0</v>
      </c>
      <c r="C63" s="96">
        <v>0</v>
      </c>
      <c r="D63" s="96">
        <v>0</v>
      </c>
    </row>
    <row r="64" spans="1:4" ht="147.75" customHeight="1">
      <c r="A64" s="95" t="s">
        <v>257</v>
      </c>
      <c r="B64" s="96">
        <v>0</v>
      </c>
      <c r="C64" s="96">
        <v>0</v>
      </c>
      <c r="D64" s="96">
        <v>0</v>
      </c>
    </row>
    <row r="65" spans="1:4" ht="28.5" customHeight="1">
      <c r="A65" s="93" t="s">
        <v>258</v>
      </c>
      <c r="B65" s="96">
        <v>0</v>
      </c>
      <c r="C65" s="96">
        <v>0</v>
      </c>
      <c r="D65" s="96">
        <v>0</v>
      </c>
    </row>
    <row r="66" spans="1:4" ht="39.75" customHeight="1">
      <c r="A66" s="93" t="s">
        <v>259</v>
      </c>
      <c r="B66" s="94">
        <f>+B58-B61-B62-B63-B65</f>
        <v>189240</v>
      </c>
      <c r="C66" s="94">
        <f>+C58-C61-C62-C63-C65</f>
        <v>4000</v>
      </c>
      <c r="D66" s="94">
        <f>+D58-D61-D62-D63-D65</f>
        <v>500000</v>
      </c>
    </row>
    <row r="67" spans="1:4" ht="63.75" customHeight="1" thickBot="1">
      <c r="A67" s="101" t="s">
        <v>260</v>
      </c>
      <c r="B67" s="102">
        <v>1971170</v>
      </c>
      <c r="C67" s="102">
        <f>(B67*3.5%)+B67</f>
        <v>2040160.95</v>
      </c>
      <c r="D67" s="102">
        <f>(C67*3.5%)+C67</f>
        <v>2111566.58325</v>
      </c>
    </row>
    <row r="68" spans="1:4" ht="92.25" customHeight="1" thickBot="1">
      <c r="A68" s="99" t="s">
        <v>261</v>
      </c>
      <c r="B68" s="103">
        <f>+B57+B66+B67</f>
        <v>14200000</v>
      </c>
      <c r="C68" s="103">
        <f>+C57+C66+C67</f>
        <v>14505136.599999998</v>
      </c>
      <c r="D68" s="103">
        <f>+D57+D66+D67</f>
        <v>15508676.381000001</v>
      </c>
    </row>
    <row r="69" spans="1:4" ht="13.5" thickBot="1">
      <c r="A69" s="452"/>
      <c r="B69" s="452"/>
      <c r="C69" s="452"/>
      <c r="D69" s="452"/>
    </row>
    <row r="70" spans="1:4" ht="13.5" thickBot="1">
      <c r="A70" s="104" t="s">
        <v>262</v>
      </c>
      <c r="B70" s="103">
        <f>+B48-B68</f>
        <v>-1271020</v>
      </c>
      <c r="C70" s="103">
        <f>+C48-C68</f>
        <v>-1868842.299999997</v>
      </c>
      <c r="D70" s="103">
        <f>+D48-D68</f>
        <v>-2430111.780500004</v>
      </c>
    </row>
    <row r="71" spans="1:4" ht="13.5" thickBot="1">
      <c r="A71" s="452"/>
      <c r="B71" s="452"/>
      <c r="C71" s="452"/>
      <c r="D71" s="452"/>
    </row>
    <row r="72" spans="1:246" ht="13.5" thickBot="1">
      <c r="A72" s="105" t="s">
        <v>263</v>
      </c>
      <c r="B72" s="90" t="s">
        <v>359</v>
      </c>
      <c r="C72" s="90" t="s">
        <v>182</v>
      </c>
      <c r="D72" s="90" t="s">
        <v>314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</row>
    <row r="73" spans="1:246" ht="118.5" customHeight="1">
      <c r="A73" s="91" t="s">
        <v>264</v>
      </c>
      <c r="B73" s="106">
        <v>0</v>
      </c>
      <c r="C73" s="106">
        <v>0</v>
      </c>
      <c r="D73" s="106">
        <v>0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</row>
    <row r="74" spans="1:246" ht="130.5" customHeight="1" thickBot="1">
      <c r="A74" s="97" t="s">
        <v>265</v>
      </c>
      <c r="B74" s="107">
        <v>0</v>
      </c>
      <c r="C74" s="107">
        <v>0</v>
      </c>
      <c r="D74" s="107">
        <v>0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</row>
    <row r="75" spans="1:246" ht="13.5" thickBot="1">
      <c r="A75" s="447"/>
      <c r="B75" s="447"/>
      <c r="C75" s="447"/>
      <c r="D75" s="447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</row>
    <row r="76" spans="1:246" ht="13.5" thickBot="1">
      <c r="A76" s="104" t="s">
        <v>266</v>
      </c>
      <c r="B76" s="103">
        <f>+B70+B73-B74</f>
        <v>-1271020</v>
      </c>
      <c r="C76" s="103">
        <f>+C70+C73-C74</f>
        <v>-1868842.299999997</v>
      </c>
      <c r="D76" s="103">
        <f>+D70+D73-D74</f>
        <v>-2430111.780500004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</row>
    <row r="77" spans="1:245" ht="13.5" thickBot="1">
      <c r="A77" s="447"/>
      <c r="B77" s="447"/>
      <c r="C77" s="447"/>
      <c r="D77" s="447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</row>
    <row r="78" spans="1:245" ht="13.5" thickBot="1">
      <c r="A78" s="449" t="s">
        <v>267</v>
      </c>
      <c r="B78" s="450"/>
      <c r="C78" s="450"/>
      <c r="D78" s="45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</row>
    <row r="79" spans="1:4" ht="13.5" thickBot="1">
      <c r="A79" s="447"/>
      <c r="B79" s="447"/>
      <c r="C79" s="447"/>
      <c r="D79" s="447"/>
    </row>
    <row r="80" spans="1:4" ht="13.5" thickBot="1">
      <c r="A80" s="89" t="s">
        <v>268</v>
      </c>
      <c r="B80" s="90" t="s">
        <v>182</v>
      </c>
      <c r="C80" s="90" t="s">
        <v>314</v>
      </c>
      <c r="D80" s="90" t="s">
        <v>342</v>
      </c>
    </row>
    <row r="81" spans="1:4" ht="12.75">
      <c r="A81" s="108" t="s">
        <v>269</v>
      </c>
      <c r="B81" s="109"/>
      <c r="C81" s="109"/>
      <c r="D81" s="109"/>
    </row>
    <row r="82" spans="1:4" ht="12.75">
      <c r="A82" s="110" t="s">
        <v>270</v>
      </c>
      <c r="B82" s="111">
        <f>B83+B86</f>
        <v>1780000</v>
      </c>
      <c r="C82" s="111">
        <f>C83+C86</f>
        <v>2320000</v>
      </c>
      <c r="D82" s="111">
        <f>D83+D86</f>
        <v>2850000</v>
      </c>
    </row>
    <row r="83" spans="1:4" ht="12.75">
      <c r="A83" s="110" t="s">
        <v>271</v>
      </c>
      <c r="B83" s="94">
        <f>B84+B85</f>
        <v>1750000</v>
      </c>
      <c r="C83" s="94">
        <f>C84+C85</f>
        <v>2280000</v>
      </c>
      <c r="D83" s="94">
        <f>D84+D85</f>
        <v>2800000</v>
      </c>
    </row>
    <row r="84" spans="1:4" ht="39.75" customHeight="1">
      <c r="A84" s="112" t="s">
        <v>272</v>
      </c>
      <c r="B84" s="113">
        <v>1500000</v>
      </c>
      <c r="C84" s="113">
        <v>2000000</v>
      </c>
      <c r="D84" s="113">
        <v>2500000</v>
      </c>
    </row>
    <row r="85" spans="1:4" ht="48" customHeight="1">
      <c r="A85" s="112" t="s">
        <v>360</v>
      </c>
      <c r="B85" s="113">
        <v>250000</v>
      </c>
      <c r="C85" s="113">
        <v>280000</v>
      </c>
      <c r="D85" s="113">
        <v>300000</v>
      </c>
    </row>
    <row r="86" spans="1:4" ht="12.75">
      <c r="A86" s="110" t="s">
        <v>273</v>
      </c>
      <c r="B86" s="113">
        <v>30000</v>
      </c>
      <c r="C86" s="113">
        <v>40000</v>
      </c>
      <c r="D86" s="113">
        <v>50000</v>
      </c>
    </row>
    <row r="87" spans="1:4" ht="19.5" customHeight="1" thickBot="1">
      <c r="A87" s="114" t="s">
        <v>361</v>
      </c>
      <c r="B87" s="111">
        <f>B81-B82</f>
        <v>-1780000</v>
      </c>
      <c r="C87" s="111">
        <f>C81-C82</f>
        <v>-2320000</v>
      </c>
      <c r="D87" s="111">
        <f>D81-D82</f>
        <v>-2850000</v>
      </c>
    </row>
    <row r="88" spans="1:4" ht="19.5" customHeight="1" thickBot="1">
      <c r="A88" s="454" t="s">
        <v>362</v>
      </c>
      <c r="B88" s="115" t="s">
        <v>359</v>
      </c>
      <c r="C88" s="115" t="s">
        <v>182</v>
      </c>
      <c r="D88" s="115" t="s">
        <v>314</v>
      </c>
    </row>
    <row r="89" spans="1:4" ht="23.25" customHeight="1" thickBot="1">
      <c r="A89" s="455"/>
      <c r="B89" s="116">
        <v>0</v>
      </c>
      <c r="C89" s="117">
        <f>B87</f>
        <v>-1780000</v>
      </c>
      <c r="D89" s="117">
        <f>C87</f>
        <v>-2320000</v>
      </c>
    </row>
    <row r="90" spans="1:4" ht="30" customHeight="1" thickBot="1">
      <c r="A90" s="104" t="s">
        <v>363</v>
      </c>
      <c r="B90" s="118">
        <f>B89-B87</f>
        <v>1780000</v>
      </c>
      <c r="C90" s="118">
        <f>C89-C87</f>
        <v>540000</v>
      </c>
      <c r="D90" s="118">
        <f>D89-D87</f>
        <v>530000</v>
      </c>
    </row>
    <row r="91" spans="1:4" ht="13.5" thickBot="1">
      <c r="A91" s="452"/>
      <c r="B91" s="452"/>
      <c r="C91" s="452"/>
      <c r="D91" s="452"/>
    </row>
    <row r="92" spans="1:4" ht="13.5" thickBot="1">
      <c r="A92" s="89" t="s">
        <v>274</v>
      </c>
      <c r="B92" s="90" t="s">
        <v>182</v>
      </c>
      <c r="C92" s="90" t="s">
        <v>314</v>
      </c>
      <c r="D92" s="90" t="s">
        <v>342</v>
      </c>
    </row>
    <row r="93" spans="1:4" ht="22.5" customHeight="1" thickBot="1">
      <c r="A93" s="91" t="s">
        <v>275</v>
      </c>
      <c r="B93" s="92">
        <f>B85-B95</f>
        <v>50000</v>
      </c>
      <c r="C93" s="92">
        <f>C85-C95</f>
        <v>30000</v>
      </c>
      <c r="D93" s="92">
        <f>D85-D95</f>
        <v>20000</v>
      </c>
    </row>
    <row r="94" spans="1:4" ht="13.5" thickBot="1">
      <c r="A94" s="456" t="s">
        <v>276</v>
      </c>
      <c r="B94" s="119" t="s">
        <v>359</v>
      </c>
      <c r="C94" s="119" t="s">
        <v>182</v>
      </c>
      <c r="D94" s="119" t="s">
        <v>314</v>
      </c>
    </row>
    <row r="95" spans="1:4" ht="21" customHeight="1">
      <c r="A95" s="457"/>
      <c r="B95" s="120">
        <v>200000</v>
      </c>
      <c r="C95" s="121">
        <f>B85</f>
        <v>250000</v>
      </c>
      <c r="D95" s="121">
        <f>C85</f>
        <v>280000</v>
      </c>
    </row>
    <row r="96" spans="1:4" ht="23.25" customHeight="1">
      <c r="A96" s="93" t="s">
        <v>277</v>
      </c>
      <c r="B96" s="96">
        <v>0</v>
      </c>
      <c r="C96" s="96">
        <v>0</v>
      </c>
      <c r="D96" s="96">
        <v>0</v>
      </c>
    </row>
    <row r="97" spans="1:4" ht="19.5" customHeight="1">
      <c r="A97" s="101" t="s">
        <v>278</v>
      </c>
      <c r="B97" s="96">
        <v>0</v>
      </c>
      <c r="C97" s="96">
        <v>0</v>
      </c>
      <c r="D97" s="96">
        <v>0</v>
      </c>
    </row>
    <row r="98" spans="1:4" ht="12.75">
      <c r="A98" s="93" t="s">
        <v>279</v>
      </c>
      <c r="B98" s="96">
        <v>0</v>
      </c>
      <c r="C98" s="96">
        <v>0</v>
      </c>
      <c r="D98" s="96">
        <v>0</v>
      </c>
    </row>
    <row r="99" spans="1:4" ht="15.75" customHeight="1">
      <c r="A99" s="93" t="s">
        <v>280</v>
      </c>
      <c r="B99" s="96">
        <v>0</v>
      </c>
      <c r="C99" s="96">
        <v>0</v>
      </c>
      <c r="D99" s="96">
        <v>0</v>
      </c>
    </row>
    <row r="100" spans="1:4" ht="19.5" customHeight="1">
      <c r="A100" s="101" t="s">
        <v>317</v>
      </c>
      <c r="B100" s="96">
        <v>0</v>
      </c>
      <c r="C100" s="96">
        <v>0</v>
      </c>
      <c r="D100" s="96">
        <v>0</v>
      </c>
    </row>
    <row r="101" spans="1:4" ht="18.75" customHeight="1" thickBot="1">
      <c r="A101" s="97" t="s">
        <v>318</v>
      </c>
      <c r="B101" s="96">
        <v>0</v>
      </c>
      <c r="C101" s="96">
        <v>0</v>
      </c>
      <c r="D101" s="96">
        <v>0</v>
      </c>
    </row>
    <row r="102" spans="1:4" ht="26.25" thickBot="1">
      <c r="A102" s="122" t="s">
        <v>319</v>
      </c>
      <c r="B102" s="100">
        <f>B90-B93-B96+B97+B98-B99+B101</f>
        <v>1730000</v>
      </c>
      <c r="C102" s="100">
        <f>C90-C93-C96+C97+C98-C99+C101</f>
        <v>510000</v>
      </c>
      <c r="D102" s="100">
        <f>D90-D93-D96+D97+D98-D99+D101</f>
        <v>510000</v>
      </c>
    </row>
    <row r="103" spans="1:4" ht="13.5" thickBot="1">
      <c r="A103" s="447"/>
      <c r="B103" s="447"/>
      <c r="C103" s="447"/>
      <c r="D103" s="447"/>
    </row>
    <row r="104" spans="1:4" ht="20.25" customHeight="1" thickBot="1">
      <c r="A104" s="104" t="s">
        <v>320</v>
      </c>
      <c r="B104" s="100">
        <f>-B102-(B98-B99)</f>
        <v>-1730000</v>
      </c>
      <c r="C104" s="100">
        <f>-C102-(C98-C99)</f>
        <v>-510000</v>
      </c>
      <c r="D104" s="100">
        <f>-D102-(D98-D99)</f>
        <v>-510000</v>
      </c>
    </row>
    <row r="105" spans="1:4" ht="12.75">
      <c r="A105" s="453"/>
      <c r="B105" s="453"/>
      <c r="C105" s="453"/>
      <c r="D105" s="453"/>
    </row>
    <row r="106" spans="1:4" ht="12.75">
      <c r="A106" s="448"/>
      <c r="B106" s="448"/>
      <c r="C106" s="448"/>
      <c r="D106" s="448"/>
    </row>
    <row r="107" ht="12.75">
      <c r="A107" s="123"/>
    </row>
    <row r="108" spans="1:25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ht="12.75">
      <c r="A110" s="123"/>
    </row>
    <row r="111" spans="1:3" ht="12.75">
      <c r="A111" s="125"/>
      <c r="B111" s="125"/>
      <c r="C111" s="125"/>
    </row>
  </sheetData>
  <sheetProtection/>
  <mergeCells count="21">
    <mergeCell ref="A75:D75"/>
    <mergeCell ref="A79:D79"/>
    <mergeCell ref="A88:A89"/>
    <mergeCell ref="A91:D91"/>
    <mergeCell ref="A94:A95"/>
    <mergeCell ref="A7:D7"/>
    <mergeCell ref="A103:D103"/>
    <mergeCell ref="A106:D106"/>
    <mergeCell ref="A8:D8"/>
    <mergeCell ref="A49:D49"/>
    <mergeCell ref="A69:D69"/>
    <mergeCell ref="A77:D77"/>
    <mergeCell ref="A78:D78"/>
    <mergeCell ref="A105:D105"/>
    <mergeCell ref="A71:D71"/>
    <mergeCell ref="A6:D6"/>
    <mergeCell ref="A1:D1"/>
    <mergeCell ref="A2:D2"/>
    <mergeCell ref="A3:D3"/>
    <mergeCell ref="A4:D4"/>
    <mergeCell ref="A5:D5"/>
  </mergeCells>
  <printOptions/>
  <pageMargins left="0.25" right="0.25" top="0.56" bottom="0.29" header="0.48" footer="0.3"/>
  <pageSetup fitToHeight="0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27"/>
  <sheetViews>
    <sheetView zoomScale="90" zoomScaleNormal="90" zoomScalePageLayoutView="0" workbookViewId="0" topLeftCell="A1">
      <selection activeCell="A1" sqref="A1:F26"/>
    </sheetView>
  </sheetViews>
  <sheetFormatPr defaultColWidth="9.140625" defaultRowHeight="12.75"/>
  <cols>
    <col min="1" max="1" width="49.7109375" style="2" customWidth="1"/>
    <col min="2" max="2" width="20.7109375" style="2" customWidth="1"/>
    <col min="3" max="3" width="21.00390625" style="2" customWidth="1"/>
    <col min="4" max="4" width="16.8515625" style="2" customWidth="1"/>
    <col min="5" max="5" width="16.28125" style="2" customWidth="1"/>
    <col min="6" max="6" width="16.00390625" style="2" customWidth="1"/>
    <col min="7" max="16384" width="9.140625" style="2" customWidth="1"/>
  </cols>
  <sheetData>
    <row r="1" spans="1:6" ht="14.25" customHeight="1">
      <c r="A1" s="430" t="s">
        <v>483</v>
      </c>
      <c r="B1" s="430"/>
      <c r="C1" s="430"/>
      <c r="D1" s="430"/>
      <c r="E1" s="430"/>
      <c r="F1" s="430"/>
    </row>
    <row r="2" spans="1:6" ht="14.25" customHeight="1">
      <c r="A2" s="430" t="s">
        <v>46</v>
      </c>
      <c r="B2" s="430"/>
      <c r="C2" s="430"/>
      <c r="D2" s="430"/>
      <c r="E2" s="430"/>
      <c r="F2" s="430"/>
    </row>
    <row r="3" spans="1:6" ht="14.25" customHeight="1">
      <c r="A3" s="430" t="s">
        <v>61</v>
      </c>
      <c r="B3" s="430"/>
      <c r="C3" s="430"/>
      <c r="D3" s="430"/>
      <c r="E3" s="430"/>
      <c r="F3" s="430"/>
    </row>
    <row r="4" spans="1:6" ht="14.25" customHeight="1">
      <c r="A4" s="430" t="s">
        <v>177</v>
      </c>
      <c r="B4" s="430"/>
      <c r="C4" s="430"/>
      <c r="D4" s="430"/>
      <c r="E4" s="430"/>
      <c r="F4" s="430"/>
    </row>
    <row r="5" spans="1:6" ht="14.25" customHeight="1">
      <c r="A5" s="462" t="s">
        <v>182</v>
      </c>
      <c r="B5" s="462"/>
      <c r="C5" s="462"/>
      <c r="D5" s="462"/>
      <c r="E5" s="462"/>
      <c r="F5" s="462"/>
    </row>
    <row r="6" spans="1:6" ht="13.5" thickBot="1">
      <c r="A6" s="477"/>
      <c r="B6" s="477"/>
      <c r="C6" s="477"/>
      <c r="D6" s="477"/>
      <c r="E6" s="477"/>
      <c r="F6" s="477"/>
    </row>
    <row r="7" spans="1:6" ht="13.5" customHeight="1" thickBot="1">
      <c r="A7" s="481" t="s">
        <v>60</v>
      </c>
      <c r="B7" s="481"/>
      <c r="C7" s="482"/>
      <c r="D7" s="469" t="s">
        <v>179</v>
      </c>
      <c r="E7" s="469" t="s">
        <v>180</v>
      </c>
      <c r="F7" s="473" t="s">
        <v>181</v>
      </c>
    </row>
    <row r="8" spans="1:6" ht="13.5" customHeight="1" thickBot="1">
      <c r="A8" s="483"/>
      <c r="B8" s="483"/>
      <c r="C8" s="484"/>
      <c r="D8" s="470"/>
      <c r="E8" s="470"/>
      <c r="F8" s="473"/>
    </row>
    <row r="9" spans="1:6" s="38" customFormat="1" ht="18" customHeight="1">
      <c r="A9" s="485" t="s">
        <v>164</v>
      </c>
      <c r="B9" s="486"/>
      <c r="C9" s="487"/>
      <c r="D9" s="222">
        <f>D10+D12+D14</f>
        <v>5647360</v>
      </c>
      <c r="E9" s="222">
        <f>E10+E12+E14</f>
        <v>347300</v>
      </c>
      <c r="F9" s="223">
        <f>SUM(D9:E9)</f>
        <v>5994660</v>
      </c>
    </row>
    <row r="10" spans="1:6" s="38" customFormat="1" ht="18" customHeight="1">
      <c r="A10" s="458" t="s">
        <v>165</v>
      </c>
      <c r="B10" s="459"/>
      <c r="C10" s="460"/>
      <c r="D10" s="224">
        <f>SUM(D11:D11)</f>
        <v>5084860</v>
      </c>
      <c r="E10" s="224">
        <f>SUM(E11:E11)</f>
        <v>347300</v>
      </c>
      <c r="F10" s="225">
        <f>SUM(D10:E10)</f>
        <v>5432160</v>
      </c>
    </row>
    <row r="11" spans="1:6" s="38" customFormat="1" ht="18" customHeight="1">
      <c r="A11" s="458" t="s">
        <v>515</v>
      </c>
      <c r="B11" s="459"/>
      <c r="C11" s="460"/>
      <c r="D11" s="224">
        <v>5084860</v>
      </c>
      <c r="E11" s="224">
        <v>347300</v>
      </c>
      <c r="F11" s="225">
        <f aca="true" t="shared" si="0" ref="F11:F19">SUM(D11:E11)</f>
        <v>5432160</v>
      </c>
    </row>
    <row r="12" spans="1:6" s="38" customFormat="1" ht="18" customHeight="1">
      <c r="A12" s="458" t="s">
        <v>166</v>
      </c>
      <c r="B12" s="459"/>
      <c r="C12" s="460"/>
      <c r="D12" s="224">
        <f>SUM(D13:D13)</f>
        <v>562500</v>
      </c>
      <c r="E12" s="224">
        <f>SUM(E13:E13)</f>
        <v>0</v>
      </c>
      <c r="F12" s="225">
        <f t="shared" si="0"/>
        <v>562500</v>
      </c>
    </row>
    <row r="13" spans="1:6" s="38" customFormat="1" ht="18" customHeight="1">
      <c r="A13" s="458" t="s">
        <v>516</v>
      </c>
      <c r="B13" s="459"/>
      <c r="C13" s="460"/>
      <c r="D13" s="224">
        <v>562500</v>
      </c>
      <c r="E13" s="224"/>
      <c r="F13" s="225">
        <f t="shared" si="0"/>
        <v>562500</v>
      </c>
    </row>
    <row r="14" spans="1:6" s="38" customFormat="1" ht="18" customHeight="1">
      <c r="A14" s="478" t="s">
        <v>167</v>
      </c>
      <c r="B14" s="479"/>
      <c r="C14" s="480"/>
      <c r="D14" s="224">
        <v>0</v>
      </c>
      <c r="E14" s="224"/>
      <c r="F14" s="225">
        <f t="shared" si="0"/>
        <v>0</v>
      </c>
    </row>
    <row r="15" spans="1:6" s="38" customFormat="1" ht="18" customHeight="1">
      <c r="A15" s="466" t="s">
        <v>168</v>
      </c>
      <c r="B15" s="467"/>
      <c r="C15" s="468"/>
      <c r="D15" s="226">
        <f>SUM(D16:D19)</f>
        <v>22810</v>
      </c>
      <c r="E15" s="226">
        <f>SUM(E16:E19)</f>
        <v>1000</v>
      </c>
      <c r="F15" s="225">
        <f t="shared" si="0"/>
        <v>23810</v>
      </c>
    </row>
    <row r="16" spans="1:6" s="38" customFormat="1" ht="18" customHeight="1">
      <c r="A16" s="458" t="s">
        <v>169</v>
      </c>
      <c r="B16" s="459"/>
      <c r="C16" s="460"/>
      <c r="D16" s="224">
        <v>22810</v>
      </c>
      <c r="E16" s="224">
        <v>1000</v>
      </c>
      <c r="F16" s="225">
        <f t="shared" si="0"/>
        <v>23810</v>
      </c>
    </row>
    <row r="17" spans="1:6" s="38" customFormat="1" ht="18" customHeight="1">
      <c r="A17" s="458" t="s">
        <v>170</v>
      </c>
      <c r="B17" s="459"/>
      <c r="C17" s="460"/>
      <c r="D17" s="224">
        <v>0</v>
      </c>
      <c r="E17" s="224"/>
      <c r="F17" s="225">
        <f t="shared" si="0"/>
        <v>0</v>
      </c>
    </row>
    <row r="18" spans="1:6" s="38" customFormat="1" ht="18" customHeight="1">
      <c r="A18" s="458" t="s">
        <v>171</v>
      </c>
      <c r="B18" s="459"/>
      <c r="C18" s="460"/>
      <c r="D18" s="224">
        <v>0</v>
      </c>
      <c r="E18" s="224"/>
      <c r="F18" s="225">
        <f t="shared" si="0"/>
        <v>0</v>
      </c>
    </row>
    <row r="19" spans="1:6" s="38" customFormat="1" ht="18" customHeight="1">
      <c r="A19" s="458" t="s">
        <v>172</v>
      </c>
      <c r="B19" s="459"/>
      <c r="C19" s="460"/>
      <c r="D19" s="224">
        <v>0</v>
      </c>
      <c r="E19" s="224"/>
      <c r="F19" s="225">
        <f t="shared" si="0"/>
        <v>0</v>
      </c>
    </row>
    <row r="20" spans="1:6" s="38" customFormat="1" ht="18" customHeight="1">
      <c r="A20" s="488" t="s">
        <v>173</v>
      </c>
      <c r="B20" s="489"/>
      <c r="C20" s="490"/>
      <c r="D20" s="227">
        <f>D9-D15</f>
        <v>5624550</v>
      </c>
      <c r="E20" s="227">
        <f>E9-E15</f>
        <v>346300</v>
      </c>
      <c r="F20" s="228">
        <f>SUM(D20:E20)</f>
        <v>5970850</v>
      </c>
    </row>
    <row r="21" spans="1:6" s="38" customFormat="1" ht="18" customHeight="1">
      <c r="A21" s="474" t="s">
        <v>174</v>
      </c>
      <c r="B21" s="475"/>
      <c r="C21" s="476"/>
      <c r="D21" s="229"/>
      <c r="E21" s="229"/>
      <c r="F21" s="230"/>
    </row>
    <row r="22" spans="1:6" s="38" customFormat="1" ht="18" customHeight="1">
      <c r="A22" s="466" t="s">
        <v>175</v>
      </c>
      <c r="B22" s="467"/>
      <c r="C22" s="468"/>
      <c r="D22" s="231">
        <v>13120530</v>
      </c>
      <c r="E22" s="231">
        <v>13120530</v>
      </c>
      <c r="F22" s="232">
        <f>SUM(D22:E22)</f>
        <v>26241060</v>
      </c>
    </row>
    <row r="23" spans="1:6" s="38" customFormat="1" ht="18" customHeight="1">
      <c r="A23" s="472" t="s">
        <v>349</v>
      </c>
      <c r="B23" s="472"/>
      <c r="C23" s="472"/>
      <c r="D23" s="335">
        <v>0</v>
      </c>
      <c r="E23" s="335">
        <v>0</v>
      </c>
      <c r="F23" s="232">
        <f>SUM(D23:E23)</f>
        <v>0</v>
      </c>
    </row>
    <row r="24" spans="1:6" s="38" customFormat="1" ht="18" customHeight="1">
      <c r="A24" s="472" t="s">
        <v>350</v>
      </c>
      <c r="B24" s="472"/>
      <c r="C24" s="472"/>
      <c r="D24" s="335">
        <v>0</v>
      </c>
      <c r="E24" s="335">
        <v>0</v>
      </c>
      <c r="F24" s="232">
        <f>SUM(D24:E24)</f>
        <v>0</v>
      </c>
    </row>
    <row r="25" spans="1:6" s="38" customFormat="1" ht="18" customHeight="1" thickBot="1">
      <c r="A25" s="471" t="s">
        <v>351</v>
      </c>
      <c r="B25" s="471"/>
      <c r="C25" s="471"/>
      <c r="D25" s="233">
        <f>D22-D23-D24</f>
        <v>13120530</v>
      </c>
      <c r="E25" s="233">
        <f>E22-E23-E24</f>
        <v>13120530</v>
      </c>
      <c r="F25" s="234">
        <f>SUM(D25:E25)</f>
        <v>26241060</v>
      </c>
    </row>
    <row r="26" spans="1:6" ht="15.75" customHeight="1" thickBot="1">
      <c r="A26" s="463" t="s">
        <v>370</v>
      </c>
      <c r="B26" s="464"/>
      <c r="C26" s="465"/>
      <c r="D26" s="235">
        <f>D20/D25</f>
        <v>0.4286831400865666</v>
      </c>
      <c r="E26" s="235">
        <f>E20/E25</f>
        <v>0.026393750862198403</v>
      </c>
      <c r="F26" s="236">
        <f>SUM(D26:E26)</f>
        <v>0.455076890948765</v>
      </c>
    </row>
    <row r="27" spans="1:6" ht="20.25" customHeight="1">
      <c r="A27" s="461"/>
      <c r="B27" s="461"/>
      <c r="C27" s="461"/>
      <c r="D27" s="461"/>
      <c r="E27" s="461"/>
      <c r="F27" s="461"/>
    </row>
  </sheetData>
  <sheetProtection/>
  <mergeCells count="29">
    <mergeCell ref="A6:F6"/>
    <mergeCell ref="A14:C14"/>
    <mergeCell ref="A7:C8"/>
    <mergeCell ref="A9:C9"/>
    <mergeCell ref="A19:C19"/>
    <mergeCell ref="A20:C20"/>
    <mergeCell ref="F7:F8"/>
    <mergeCell ref="A21:C21"/>
    <mergeCell ref="D7:D8"/>
    <mergeCell ref="A17:C17"/>
    <mergeCell ref="A10:C10"/>
    <mergeCell ref="A23:C23"/>
    <mergeCell ref="A16:C16"/>
    <mergeCell ref="E7:E8"/>
    <mergeCell ref="A25:C25"/>
    <mergeCell ref="A12:C12"/>
    <mergeCell ref="A24:C24"/>
    <mergeCell ref="A13:C13"/>
    <mergeCell ref="A22:C22"/>
    <mergeCell ref="A18:C18"/>
    <mergeCell ref="A11:C11"/>
    <mergeCell ref="A27:F27"/>
    <mergeCell ref="A1:F1"/>
    <mergeCell ref="A2:F2"/>
    <mergeCell ref="A3:F3"/>
    <mergeCell ref="A4:F4"/>
    <mergeCell ref="A5:F5"/>
    <mergeCell ref="A26:C26"/>
    <mergeCell ref="A15:C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136"/>
  <sheetViews>
    <sheetView zoomScalePageLayoutView="0" workbookViewId="0" topLeftCell="A100">
      <selection activeCell="A1" sqref="A1:D112"/>
    </sheetView>
  </sheetViews>
  <sheetFormatPr defaultColWidth="9.140625" defaultRowHeight="12.75"/>
  <cols>
    <col min="1" max="1" width="50.7109375" style="38" customWidth="1"/>
    <col min="2" max="2" width="19.57421875" style="1" customWidth="1"/>
    <col min="3" max="3" width="17.00390625" style="38" customWidth="1"/>
    <col min="4" max="4" width="14.57421875" style="38" customWidth="1"/>
    <col min="5" max="6" width="9.140625" style="38" customWidth="1"/>
    <col min="7" max="7" width="13.8515625" style="38" customWidth="1"/>
    <col min="8" max="16384" width="9.140625" style="38" customWidth="1"/>
  </cols>
  <sheetData>
    <row r="1" spans="1:4" ht="12.75">
      <c r="A1" s="501" t="s">
        <v>483</v>
      </c>
      <c r="B1" s="501"/>
      <c r="C1" s="501"/>
      <c r="D1" s="501"/>
    </row>
    <row r="2" spans="1:4" ht="12.75">
      <c r="A2" s="502" t="s">
        <v>46</v>
      </c>
      <c r="B2" s="502"/>
      <c r="C2" s="502"/>
      <c r="D2" s="502"/>
    </row>
    <row r="3" spans="1:4" ht="12.75">
      <c r="A3" s="503" t="s">
        <v>281</v>
      </c>
      <c r="B3" s="503"/>
      <c r="C3" s="503"/>
      <c r="D3" s="503"/>
    </row>
    <row r="4" spans="1:4" ht="12.75">
      <c r="A4" s="398" t="s">
        <v>282</v>
      </c>
      <c r="B4" s="398"/>
      <c r="C4" s="398"/>
      <c r="D4" s="398"/>
    </row>
    <row r="5" spans="1:4" ht="14.25" customHeight="1">
      <c r="A5" s="398" t="s">
        <v>343</v>
      </c>
      <c r="B5" s="398"/>
      <c r="C5" s="398"/>
      <c r="D5" s="398"/>
    </row>
    <row r="6" spans="1:4" ht="22.5" customHeight="1" thickBot="1">
      <c r="A6" s="504"/>
      <c r="B6" s="504"/>
      <c r="C6" s="504"/>
      <c r="D6" s="504"/>
    </row>
    <row r="7" spans="1:4" ht="13.5" thickBot="1">
      <c r="A7" s="251" t="s">
        <v>371</v>
      </c>
      <c r="B7" s="195" t="s">
        <v>62</v>
      </c>
      <c r="C7" s="196" t="s">
        <v>510</v>
      </c>
      <c r="D7" s="250" t="s">
        <v>211</v>
      </c>
    </row>
    <row r="8" spans="1:4" ht="12.75">
      <c r="A8" s="282" t="s">
        <v>104</v>
      </c>
      <c r="B8" s="267" t="s">
        <v>369</v>
      </c>
      <c r="C8" s="197">
        <v>524687</v>
      </c>
      <c r="D8" s="198">
        <f aca="true" t="shared" si="0" ref="D8:D20">SUM(C8:C8)</f>
        <v>524687</v>
      </c>
    </row>
    <row r="9" spans="1:4" ht="12.75">
      <c r="A9" s="283" t="s">
        <v>337</v>
      </c>
      <c r="B9" s="268" t="s">
        <v>401</v>
      </c>
      <c r="C9" s="199">
        <v>405000</v>
      </c>
      <c r="D9" s="200">
        <f t="shared" si="0"/>
        <v>405000</v>
      </c>
    </row>
    <row r="10" spans="1:4" ht="12.75">
      <c r="A10" s="283" t="s">
        <v>308</v>
      </c>
      <c r="B10" s="268" t="s">
        <v>402</v>
      </c>
      <c r="C10" s="199">
        <v>0</v>
      </c>
      <c r="D10" s="200">
        <f t="shared" si="0"/>
        <v>0</v>
      </c>
    </row>
    <row r="11" spans="1:4" ht="12.75">
      <c r="A11" s="283" t="s">
        <v>311</v>
      </c>
      <c r="B11" s="268" t="s">
        <v>283</v>
      </c>
      <c r="C11" s="199">
        <v>8355790</v>
      </c>
      <c r="D11" s="200">
        <f t="shared" si="0"/>
        <v>8355790</v>
      </c>
    </row>
    <row r="12" spans="1:4" ht="12.75">
      <c r="A12" s="283" t="s">
        <v>338</v>
      </c>
      <c r="B12" s="268" t="s">
        <v>403</v>
      </c>
      <c r="C12" s="199">
        <v>2450</v>
      </c>
      <c r="D12" s="200">
        <f t="shared" si="0"/>
        <v>2450</v>
      </c>
    </row>
    <row r="13" spans="1:4" ht="18">
      <c r="A13" s="283" t="s">
        <v>404</v>
      </c>
      <c r="B13" s="268" t="s">
        <v>285</v>
      </c>
      <c r="C13" s="199">
        <v>0</v>
      </c>
      <c r="D13" s="200">
        <f t="shared" si="0"/>
        <v>0</v>
      </c>
    </row>
    <row r="14" spans="1:4" ht="12.75">
      <c r="A14" s="283" t="s">
        <v>405</v>
      </c>
      <c r="B14" s="268" t="s">
        <v>406</v>
      </c>
      <c r="C14" s="199">
        <v>0</v>
      </c>
      <c r="D14" s="200">
        <f t="shared" si="0"/>
        <v>0</v>
      </c>
    </row>
    <row r="15" spans="1:4" ht="12.75">
      <c r="A15" s="283" t="s">
        <v>339</v>
      </c>
      <c r="B15" s="268" t="s">
        <v>286</v>
      </c>
      <c r="C15" s="199">
        <v>3413508</v>
      </c>
      <c r="D15" s="200">
        <f t="shared" si="0"/>
        <v>3413508</v>
      </c>
    </row>
    <row r="16" spans="1:4" ht="12.75">
      <c r="A16" s="283" t="s">
        <v>284</v>
      </c>
      <c r="B16" s="268" t="s">
        <v>288</v>
      </c>
      <c r="C16" s="199">
        <v>267400</v>
      </c>
      <c r="D16" s="200">
        <f t="shared" si="0"/>
        <v>267400</v>
      </c>
    </row>
    <row r="17" spans="1:4" ht="12.75">
      <c r="A17" s="283" t="s">
        <v>312</v>
      </c>
      <c r="B17" s="268" t="s">
        <v>289</v>
      </c>
      <c r="C17" s="199">
        <v>47620</v>
      </c>
      <c r="D17" s="200">
        <f t="shared" si="0"/>
        <v>47620</v>
      </c>
    </row>
    <row r="18" spans="1:4" ht="12.75">
      <c r="A18" s="283" t="s">
        <v>287</v>
      </c>
      <c r="B18" s="268" t="s">
        <v>309</v>
      </c>
      <c r="C18" s="199">
        <v>0</v>
      </c>
      <c r="D18" s="200">
        <f t="shared" si="0"/>
        <v>0</v>
      </c>
    </row>
    <row r="19" spans="1:4" ht="12.75">
      <c r="A19" s="283" t="s">
        <v>407</v>
      </c>
      <c r="B19" s="268" t="s">
        <v>408</v>
      </c>
      <c r="C19" s="199">
        <v>0</v>
      </c>
      <c r="D19" s="200">
        <f t="shared" si="0"/>
        <v>0</v>
      </c>
    </row>
    <row r="20" spans="1:4" ht="23.25" thickBot="1">
      <c r="A20" s="201" t="s">
        <v>409</v>
      </c>
      <c r="B20" s="269" t="s">
        <v>310</v>
      </c>
      <c r="C20" s="270">
        <v>4095.04</v>
      </c>
      <c r="D20" s="271">
        <f t="shared" si="0"/>
        <v>4095.04</v>
      </c>
    </row>
    <row r="21" spans="1:4" ht="13.5" thickBot="1">
      <c r="A21" s="505" t="s">
        <v>344</v>
      </c>
      <c r="B21" s="506"/>
      <c r="C21" s="202">
        <f>SUM(C8:C19)-C20</f>
        <v>13012359.96</v>
      </c>
      <c r="D21" s="203">
        <f>SUM(D8:D19)-D20</f>
        <v>13012359.96</v>
      </c>
    </row>
    <row r="22" spans="1:3" ht="12.75">
      <c r="A22" s="204"/>
      <c r="C22" s="1"/>
    </row>
    <row r="23" spans="1:4" ht="13.5" customHeight="1" thickBot="1">
      <c r="A23" s="204"/>
      <c r="C23" s="1"/>
      <c r="D23" s="205"/>
    </row>
    <row r="24" spans="1:4" ht="13.5" thickBot="1">
      <c r="A24" s="206" t="s">
        <v>368</v>
      </c>
      <c r="B24" s="195" t="s">
        <v>62</v>
      </c>
      <c r="C24" s="300"/>
      <c r="D24" s="205"/>
    </row>
    <row r="25" spans="1:4" ht="12.75">
      <c r="A25" s="272" t="s">
        <v>290</v>
      </c>
      <c r="B25" s="273" t="s">
        <v>291</v>
      </c>
      <c r="C25" s="302">
        <v>376200</v>
      </c>
      <c r="D25" s="205"/>
    </row>
    <row r="26" spans="1:4" ht="12.75">
      <c r="A26" s="274" t="s">
        <v>410</v>
      </c>
      <c r="B26" s="275" t="s">
        <v>411</v>
      </c>
      <c r="C26" s="298">
        <v>0</v>
      </c>
      <c r="D26" s="205"/>
    </row>
    <row r="27" spans="1:4" ht="12.75">
      <c r="A27" s="274" t="s">
        <v>412</v>
      </c>
      <c r="B27" s="275" t="s">
        <v>413</v>
      </c>
      <c r="C27" s="298">
        <v>0</v>
      </c>
      <c r="D27" s="205"/>
    </row>
    <row r="28" spans="1:4" ht="12.75">
      <c r="A28" s="274" t="s">
        <v>414</v>
      </c>
      <c r="B28" s="275" t="s">
        <v>415</v>
      </c>
      <c r="C28" s="298">
        <v>0</v>
      </c>
      <c r="D28" s="205"/>
    </row>
    <row r="29" spans="1:4" ht="12.75">
      <c r="A29" s="274" t="s">
        <v>416</v>
      </c>
      <c r="B29" s="275" t="s">
        <v>417</v>
      </c>
      <c r="C29" s="298">
        <v>0</v>
      </c>
      <c r="D29" s="205"/>
    </row>
    <row r="30" spans="1:4" ht="12.75">
      <c r="A30" s="274" t="s">
        <v>418</v>
      </c>
      <c r="B30" s="275" t="s">
        <v>419</v>
      </c>
      <c r="C30" s="298">
        <v>0</v>
      </c>
      <c r="D30" s="205"/>
    </row>
    <row r="31" spans="1:4" ht="12.75">
      <c r="A31" s="274" t="s">
        <v>420</v>
      </c>
      <c r="B31" s="275" t="s">
        <v>421</v>
      </c>
      <c r="C31" s="298">
        <v>0</v>
      </c>
      <c r="D31" s="205"/>
    </row>
    <row r="32" spans="1:4" ht="12.75">
      <c r="A32" s="274" t="s">
        <v>422</v>
      </c>
      <c r="B32" s="275" t="s">
        <v>423</v>
      </c>
      <c r="C32" s="298">
        <v>0</v>
      </c>
      <c r="D32" s="205"/>
    </row>
    <row r="33" spans="1:4" ht="12.75">
      <c r="A33" s="274" t="s">
        <v>424</v>
      </c>
      <c r="B33" s="275" t="s">
        <v>425</v>
      </c>
      <c r="C33" s="298">
        <v>0</v>
      </c>
      <c r="D33" s="205"/>
    </row>
    <row r="34" spans="1:4" ht="12.75">
      <c r="A34" s="274" t="s">
        <v>426</v>
      </c>
      <c r="B34" s="275" t="s">
        <v>427</v>
      </c>
      <c r="C34" s="298">
        <v>0</v>
      </c>
      <c r="D34" s="205"/>
    </row>
    <row r="35" spans="1:4" ht="12.75">
      <c r="A35" s="274" t="s">
        <v>428</v>
      </c>
      <c r="B35" s="275" t="s">
        <v>429</v>
      </c>
      <c r="C35" s="298">
        <v>0</v>
      </c>
      <c r="D35" s="205"/>
    </row>
    <row r="36" spans="1:4" ht="12.75">
      <c r="A36" s="274" t="s">
        <v>430</v>
      </c>
      <c r="B36" s="275" t="s">
        <v>431</v>
      </c>
      <c r="C36" s="298">
        <v>0</v>
      </c>
      <c r="D36" s="205"/>
    </row>
    <row r="37" spans="1:4" ht="12.75">
      <c r="A37" s="274" t="s">
        <v>432</v>
      </c>
      <c r="B37" s="275" t="s">
        <v>433</v>
      </c>
      <c r="C37" s="298">
        <v>0</v>
      </c>
      <c r="D37" s="205"/>
    </row>
    <row r="38" spans="1:4" ht="12.75">
      <c r="A38" s="274" t="s">
        <v>434</v>
      </c>
      <c r="B38" s="275" t="s">
        <v>435</v>
      </c>
      <c r="C38" s="298">
        <v>0</v>
      </c>
      <c r="D38" s="205"/>
    </row>
    <row r="39" spans="1:4" ht="12.75">
      <c r="A39" s="274" t="s">
        <v>436</v>
      </c>
      <c r="B39" s="275" t="s">
        <v>437</v>
      </c>
      <c r="C39" s="298">
        <v>0</v>
      </c>
      <c r="D39" s="205"/>
    </row>
    <row r="40" spans="1:4" ht="12.75">
      <c r="A40" s="274" t="s">
        <v>438</v>
      </c>
      <c r="B40" s="275" t="s">
        <v>439</v>
      </c>
      <c r="C40" s="298">
        <v>0</v>
      </c>
      <c r="D40" s="205"/>
    </row>
    <row r="41" spans="1:4" ht="18">
      <c r="A41" s="274" t="s">
        <v>440</v>
      </c>
      <c r="B41" s="275" t="s">
        <v>441</v>
      </c>
      <c r="C41" s="298">
        <v>0</v>
      </c>
      <c r="D41" s="205"/>
    </row>
    <row r="42" spans="1:4" ht="18">
      <c r="A42" s="274" t="s">
        <v>442</v>
      </c>
      <c r="B42" s="275" t="s">
        <v>443</v>
      </c>
      <c r="C42" s="298">
        <v>0</v>
      </c>
      <c r="D42" s="205"/>
    </row>
    <row r="43" spans="1:4" ht="12.75">
      <c r="A43" s="274" t="s">
        <v>444</v>
      </c>
      <c r="B43" s="275" t="s">
        <v>445</v>
      </c>
      <c r="C43" s="298">
        <v>0</v>
      </c>
      <c r="D43" s="205"/>
    </row>
    <row r="44" spans="1:4" ht="12.75">
      <c r="A44" s="274" t="s">
        <v>446</v>
      </c>
      <c r="B44" s="275" t="s">
        <v>447</v>
      </c>
      <c r="C44" s="298">
        <v>0</v>
      </c>
      <c r="D44" s="205"/>
    </row>
    <row r="45" spans="1:4" ht="12.75">
      <c r="A45" s="274" t="s">
        <v>448</v>
      </c>
      <c r="B45" s="275" t="s">
        <v>449</v>
      </c>
      <c r="C45" s="298">
        <v>0</v>
      </c>
      <c r="D45" s="205"/>
    </row>
    <row r="46" spans="1:4" ht="12.75">
      <c r="A46" s="274" t="s">
        <v>450</v>
      </c>
      <c r="B46" s="275" t="s">
        <v>451</v>
      </c>
      <c r="C46" s="298">
        <v>0</v>
      </c>
      <c r="D46" s="205"/>
    </row>
    <row r="47" spans="1:4" ht="12.75">
      <c r="A47" s="274" t="s">
        <v>452</v>
      </c>
      <c r="B47" s="275" t="s">
        <v>453</v>
      </c>
      <c r="C47" s="298">
        <v>0</v>
      </c>
      <c r="D47" s="205"/>
    </row>
    <row r="48" spans="1:4" ht="12.75">
      <c r="A48" s="274" t="s">
        <v>454</v>
      </c>
      <c r="B48" s="275" t="s">
        <v>455</v>
      </c>
      <c r="C48" s="298">
        <v>0</v>
      </c>
      <c r="D48" s="205"/>
    </row>
    <row r="49" spans="1:4" ht="12.75">
      <c r="A49" s="274" t="s">
        <v>456</v>
      </c>
      <c r="B49" s="275" t="s">
        <v>457</v>
      </c>
      <c r="C49" s="298">
        <v>0</v>
      </c>
      <c r="D49" s="205"/>
    </row>
    <row r="50" spans="1:4" ht="12.75">
      <c r="A50" s="274" t="s">
        <v>436</v>
      </c>
      <c r="B50" s="275" t="s">
        <v>458</v>
      </c>
      <c r="C50" s="298">
        <v>0</v>
      </c>
      <c r="D50" s="205"/>
    </row>
    <row r="51" spans="1:4" ht="13.5" thickBot="1">
      <c r="A51" s="276" t="s">
        <v>459</v>
      </c>
      <c r="B51" s="277" t="s">
        <v>292</v>
      </c>
      <c r="C51" s="299">
        <v>10800</v>
      </c>
      <c r="D51" s="205"/>
    </row>
    <row r="52" spans="1:4" ht="13.5" thickBot="1">
      <c r="A52" s="207" t="s">
        <v>345</v>
      </c>
      <c r="B52" s="208"/>
      <c r="C52" s="303">
        <v>387000</v>
      </c>
      <c r="D52" s="205"/>
    </row>
    <row r="53" spans="1:4" ht="13.5" thickBot="1">
      <c r="A53" s="493" t="s">
        <v>372</v>
      </c>
      <c r="B53" s="497"/>
      <c r="C53" s="303">
        <v>910865.2</v>
      </c>
      <c r="D53" s="205"/>
    </row>
    <row r="54" spans="1:3" ht="13.5" thickBot="1">
      <c r="A54" s="500"/>
      <c r="B54" s="500"/>
      <c r="C54" s="500"/>
    </row>
    <row r="55" spans="1:4" ht="15" customHeight="1" thickBot="1">
      <c r="A55" s="493" t="s">
        <v>373</v>
      </c>
      <c r="B55" s="493"/>
      <c r="C55" s="493"/>
      <c r="D55" s="205"/>
    </row>
    <row r="56" spans="1:4" ht="13.5" thickBot="1">
      <c r="A56" s="494"/>
      <c r="B56" s="494"/>
      <c r="C56" s="494"/>
      <c r="D56" s="205"/>
    </row>
    <row r="57" spans="1:4" ht="13.5" thickBot="1">
      <c r="A57" s="194" t="s">
        <v>293</v>
      </c>
      <c r="B57" s="195" t="s">
        <v>62</v>
      </c>
      <c r="C57" s="300"/>
      <c r="D57" s="205"/>
    </row>
    <row r="58" spans="1:3" ht="12.75">
      <c r="A58" s="278" t="s">
        <v>294</v>
      </c>
      <c r="B58" s="279" t="s">
        <v>295</v>
      </c>
      <c r="C58" s="353">
        <v>347300</v>
      </c>
    </row>
    <row r="59" spans="1:3" ht="12.75">
      <c r="A59" s="274" t="s">
        <v>410</v>
      </c>
      <c r="B59" s="280" t="s">
        <v>411</v>
      </c>
      <c r="C59" s="354">
        <v>0</v>
      </c>
    </row>
    <row r="60" spans="1:3" ht="12.75">
      <c r="A60" s="274" t="s">
        <v>412</v>
      </c>
      <c r="B60" s="280" t="s">
        <v>413</v>
      </c>
      <c r="C60" s="354">
        <v>0</v>
      </c>
    </row>
    <row r="61" spans="1:3" ht="12.75">
      <c r="A61" s="274" t="s">
        <v>414</v>
      </c>
      <c r="B61" s="280" t="s">
        <v>415</v>
      </c>
      <c r="C61" s="354">
        <v>0</v>
      </c>
    </row>
    <row r="62" spans="1:3" ht="12.75">
      <c r="A62" s="274" t="s">
        <v>416</v>
      </c>
      <c r="B62" s="280" t="s">
        <v>417</v>
      </c>
      <c r="C62" s="354">
        <v>0</v>
      </c>
    </row>
    <row r="63" spans="1:3" ht="12.75">
      <c r="A63" s="274" t="s">
        <v>418</v>
      </c>
      <c r="B63" s="280" t="s">
        <v>419</v>
      </c>
      <c r="C63" s="354">
        <v>0</v>
      </c>
    </row>
    <row r="64" spans="1:3" ht="12.75">
      <c r="A64" s="274" t="s">
        <v>420</v>
      </c>
      <c r="B64" s="280" t="s">
        <v>421</v>
      </c>
      <c r="C64" s="354">
        <v>0</v>
      </c>
    </row>
    <row r="65" spans="1:3" ht="12.75">
      <c r="A65" s="274" t="s">
        <v>422</v>
      </c>
      <c r="B65" s="280" t="s">
        <v>423</v>
      </c>
      <c r="C65" s="354">
        <v>0</v>
      </c>
    </row>
    <row r="66" spans="1:3" ht="12.75">
      <c r="A66" s="274" t="s">
        <v>424</v>
      </c>
      <c r="B66" s="280" t="s">
        <v>425</v>
      </c>
      <c r="C66" s="354">
        <v>0</v>
      </c>
    </row>
    <row r="67" spans="1:3" ht="12.75">
      <c r="A67" s="274" t="s">
        <v>426</v>
      </c>
      <c r="B67" s="280" t="s">
        <v>427</v>
      </c>
      <c r="C67" s="354">
        <v>0</v>
      </c>
    </row>
    <row r="68" spans="1:3" ht="12.75">
      <c r="A68" s="274" t="s">
        <v>428</v>
      </c>
      <c r="B68" s="280" t="s">
        <v>429</v>
      </c>
      <c r="C68" s="354">
        <v>0</v>
      </c>
    </row>
    <row r="69" spans="1:3" ht="12.75">
      <c r="A69" s="274" t="s">
        <v>460</v>
      </c>
      <c r="B69" s="280" t="s">
        <v>461</v>
      </c>
      <c r="C69" s="354">
        <v>0</v>
      </c>
    </row>
    <row r="70" spans="1:3" ht="12.75">
      <c r="A70" s="274" t="s">
        <v>462</v>
      </c>
      <c r="B70" s="280" t="s">
        <v>463</v>
      </c>
      <c r="C70" s="354">
        <v>0</v>
      </c>
    </row>
    <row r="71" spans="1:3" ht="12.75">
      <c r="A71" s="274" t="s">
        <v>464</v>
      </c>
      <c r="B71" s="280" t="s">
        <v>465</v>
      </c>
      <c r="C71" s="354">
        <v>0</v>
      </c>
    </row>
    <row r="72" spans="1:3" ht="12.75">
      <c r="A72" s="274" t="s">
        <v>466</v>
      </c>
      <c r="B72" s="280" t="s">
        <v>467</v>
      </c>
      <c r="C72" s="354">
        <v>0</v>
      </c>
    </row>
    <row r="73" spans="1:3" ht="12.75">
      <c r="A73" s="274" t="s">
        <v>468</v>
      </c>
      <c r="B73" s="280" t="s">
        <v>469</v>
      </c>
      <c r="C73" s="354">
        <v>0</v>
      </c>
    </row>
    <row r="74" spans="1:3" ht="12.75">
      <c r="A74" s="274" t="s">
        <v>470</v>
      </c>
      <c r="B74" s="280" t="s">
        <v>471</v>
      </c>
      <c r="C74" s="354">
        <v>0</v>
      </c>
    </row>
    <row r="75" spans="1:3" ht="12.75">
      <c r="A75" s="274" t="s">
        <v>472</v>
      </c>
      <c r="B75" s="280" t="s">
        <v>473</v>
      </c>
      <c r="C75" s="354">
        <v>0</v>
      </c>
    </row>
    <row r="76" spans="1:3" ht="12.75">
      <c r="A76" s="274" t="s">
        <v>474</v>
      </c>
      <c r="B76" s="280" t="s">
        <v>475</v>
      </c>
      <c r="C76" s="354">
        <v>0</v>
      </c>
    </row>
    <row r="77" spans="1:3" ht="12.75">
      <c r="A77" s="274" t="s">
        <v>430</v>
      </c>
      <c r="B77" s="280" t="s">
        <v>431</v>
      </c>
      <c r="C77" s="354">
        <v>0</v>
      </c>
    </row>
    <row r="78" spans="1:3" ht="12.75">
      <c r="A78" s="274" t="s">
        <v>432</v>
      </c>
      <c r="B78" s="280" t="s">
        <v>433</v>
      </c>
      <c r="C78" s="354">
        <v>0</v>
      </c>
    </row>
    <row r="79" spans="1:3" ht="12.75">
      <c r="A79" s="274" t="s">
        <v>434</v>
      </c>
      <c r="B79" s="280" t="s">
        <v>435</v>
      </c>
      <c r="C79" s="354">
        <v>0</v>
      </c>
    </row>
    <row r="80" spans="1:3" ht="12.75">
      <c r="A80" s="274" t="s">
        <v>436</v>
      </c>
      <c r="B80" s="280" t="s">
        <v>437</v>
      </c>
      <c r="C80" s="354">
        <v>0</v>
      </c>
    </row>
    <row r="81" spans="1:3" ht="12.75">
      <c r="A81" s="274" t="s">
        <v>438</v>
      </c>
      <c r="B81" s="280" t="s">
        <v>439</v>
      </c>
      <c r="C81" s="354">
        <v>0</v>
      </c>
    </row>
    <row r="82" spans="1:3" ht="18">
      <c r="A82" s="274" t="s">
        <v>440</v>
      </c>
      <c r="B82" s="280" t="s">
        <v>441</v>
      </c>
      <c r="C82" s="354">
        <v>0</v>
      </c>
    </row>
    <row r="83" spans="1:3" ht="18">
      <c r="A83" s="274" t="s">
        <v>442</v>
      </c>
      <c r="B83" s="280" t="s">
        <v>443</v>
      </c>
      <c r="C83" s="354">
        <v>0</v>
      </c>
    </row>
    <row r="84" spans="1:3" ht="12.75">
      <c r="A84" s="274" t="s">
        <v>476</v>
      </c>
      <c r="B84" s="280" t="s">
        <v>477</v>
      </c>
      <c r="C84" s="354">
        <v>1000</v>
      </c>
    </row>
    <row r="85" spans="1:3" ht="12.75">
      <c r="A85" s="274" t="s">
        <v>448</v>
      </c>
      <c r="B85" s="280" t="s">
        <v>449</v>
      </c>
      <c r="C85" s="354">
        <v>0</v>
      </c>
    </row>
    <row r="86" spans="1:3" ht="12.75">
      <c r="A86" s="274" t="s">
        <v>450</v>
      </c>
      <c r="B86" s="280" t="s">
        <v>451</v>
      </c>
      <c r="C86" s="354">
        <v>0</v>
      </c>
    </row>
    <row r="87" spans="1:3" ht="12.75">
      <c r="A87" s="274" t="s">
        <v>478</v>
      </c>
      <c r="B87" s="280" t="s">
        <v>479</v>
      </c>
      <c r="C87" s="354">
        <v>0</v>
      </c>
    </row>
    <row r="88" spans="1:3" ht="12.75">
      <c r="A88" s="274" t="s">
        <v>452</v>
      </c>
      <c r="B88" s="280" t="s">
        <v>453</v>
      </c>
      <c r="C88" s="354">
        <v>0</v>
      </c>
    </row>
    <row r="89" spans="1:3" ht="12.75">
      <c r="A89" s="274" t="s">
        <v>454</v>
      </c>
      <c r="B89" s="280" t="s">
        <v>455</v>
      </c>
      <c r="C89" s="354">
        <v>0</v>
      </c>
    </row>
    <row r="90" spans="1:3" ht="12.75">
      <c r="A90" s="274" t="s">
        <v>456</v>
      </c>
      <c r="B90" s="280" t="s">
        <v>457</v>
      </c>
      <c r="C90" s="354"/>
    </row>
    <row r="91" spans="1:3" ht="12.75">
      <c r="A91" s="274" t="s">
        <v>436</v>
      </c>
      <c r="B91" s="280" t="s">
        <v>458</v>
      </c>
      <c r="C91" s="354"/>
    </row>
    <row r="92" spans="1:3" ht="13.5" thickBot="1">
      <c r="A92" s="281" t="s">
        <v>480</v>
      </c>
      <c r="B92" s="277" t="s">
        <v>481</v>
      </c>
      <c r="C92" s="355">
        <v>3500</v>
      </c>
    </row>
    <row r="93" spans="1:3" ht="13.5" thickBot="1">
      <c r="A93" s="491" t="s">
        <v>296</v>
      </c>
      <c r="B93" s="492"/>
      <c r="C93" s="336">
        <v>349800</v>
      </c>
    </row>
    <row r="94" spans="1:3" ht="13.5" thickBot="1">
      <c r="A94" s="209" t="s">
        <v>297</v>
      </c>
      <c r="B94" s="194"/>
      <c r="C94" s="301">
        <v>0.7</v>
      </c>
    </row>
    <row r="95" spans="1:3" ht="13.5" thickBot="1">
      <c r="A95" s="493" t="s">
        <v>482</v>
      </c>
      <c r="B95" s="497"/>
      <c r="C95" s="297">
        <v>637605.64</v>
      </c>
    </row>
    <row r="96" spans="1:3" ht="12.75">
      <c r="A96" s="1" t="s">
        <v>20</v>
      </c>
      <c r="C96" s="210"/>
    </row>
    <row r="97" spans="1:4" ht="12.75">
      <c r="A97" s="1"/>
      <c r="C97" s="1"/>
      <c r="D97" s="205"/>
    </row>
    <row r="98" spans="1:4" ht="13.5" thickBot="1">
      <c r="A98" s="1"/>
      <c r="C98" s="357"/>
      <c r="D98" s="205"/>
    </row>
    <row r="99" spans="1:4" ht="13.5" thickBot="1">
      <c r="A99" s="491" t="s">
        <v>298</v>
      </c>
      <c r="B99" s="491"/>
      <c r="C99" s="358"/>
      <c r="D99" s="205"/>
    </row>
    <row r="100" spans="1:4" ht="13.5" thickBot="1">
      <c r="A100" s="491" t="s">
        <v>299</v>
      </c>
      <c r="B100" s="491"/>
      <c r="C100" s="359"/>
      <c r="D100" s="205"/>
    </row>
    <row r="101" spans="1:4" ht="12.75">
      <c r="A101" s="499" t="s">
        <v>313</v>
      </c>
      <c r="B101" s="499"/>
      <c r="C101" s="362">
        <v>25322.25</v>
      </c>
      <c r="D101" s="205"/>
    </row>
    <row r="102" spans="1:4" ht="12.75">
      <c r="A102" s="498" t="s">
        <v>300</v>
      </c>
      <c r="B102" s="498"/>
      <c r="C102" s="363">
        <v>5064.45</v>
      </c>
      <c r="D102" s="205"/>
    </row>
    <row r="103" spans="1:4" ht="12.75">
      <c r="A103" s="498" t="s">
        <v>301</v>
      </c>
      <c r="B103" s="498"/>
      <c r="C103" s="363">
        <v>1722.7</v>
      </c>
      <c r="D103" s="205"/>
    </row>
    <row r="104" spans="1:4" ht="13.5" thickBot="1">
      <c r="A104" s="496" t="s">
        <v>302</v>
      </c>
      <c r="B104" s="496"/>
      <c r="C104" s="363">
        <v>0</v>
      </c>
      <c r="D104" s="205"/>
    </row>
    <row r="105" spans="1:4" ht="12.75">
      <c r="A105" s="1"/>
      <c r="C105" s="1"/>
      <c r="D105" s="205"/>
    </row>
    <row r="106" ht="13.5" thickBot="1">
      <c r="D106" s="205"/>
    </row>
    <row r="107" spans="1:4" ht="13.5" thickBot="1">
      <c r="A107" s="491" t="s">
        <v>303</v>
      </c>
      <c r="B107" s="491"/>
      <c r="C107" s="356"/>
      <c r="D107" s="205"/>
    </row>
    <row r="108" spans="1:4" ht="13.5" thickBot="1">
      <c r="A108" s="491" t="s">
        <v>299</v>
      </c>
      <c r="B108" s="491"/>
      <c r="C108" s="356"/>
      <c r="D108" s="205"/>
    </row>
    <row r="109" spans="1:4" ht="12.75">
      <c r="A109" s="499" t="s">
        <v>304</v>
      </c>
      <c r="B109" s="499"/>
      <c r="C109" s="360">
        <v>14200000</v>
      </c>
      <c r="D109" s="205"/>
    </row>
    <row r="110" spans="1:4" ht="12.75">
      <c r="A110" s="498" t="s">
        <v>305</v>
      </c>
      <c r="B110" s="498"/>
      <c r="C110" s="360">
        <v>710000</v>
      </c>
      <c r="D110" s="205"/>
    </row>
    <row r="111" spans="1:4" ht="12.75">
      <c r="A111" s="498" t="s">
        <v>306</v>
      </c>
      <c r="B111" s="498"/>
      <c r="C111" s="360">
        <v>244000</v>
      </c>
      <c r="D111" s="205"/>
    </row>
    <row r="112" spans="1:4" ht="13.5" thickBot="1">
      <c r="A112" s="495" t="s">
        <v>307</v>
      </c>
      <c r="B112" s="495"/>
      <c r="C112" s="361">
        <v>0.0172</v>
      </c>
      <c r="D112" s="205"/>
    </row>
    <row r="113" spans="1:4" ht="14.25" customHeight="1">
      <c r="A113" s="1"/>
      <c r="D113" s="205"/>
    </row>
    <row r="114" spans="1:6" ht="12.75">
      <c r="A114" s="211"/>
      <c r="D114" s="205"/>
      <c r="E114" s="205"/>
      <c r="F114" s="205"/>
    </row>
    <row r="115" spans="1:4" ht="12.75">
      <c r="A115" s="205"/>
      <c r="D115" s="205"/>
    </row>
    <row r="116" ht="12.75">
      <c r="A116" s="205"/>
    </row>
    <row r="136" ht="12.75">
      <c r="C136" s="1"/>
    </row>
  </sheetData>
  <sheetProtection/>
  <mergeCells count="25">
    <mergeCell ref="A54:C54"/>
    <mergeCell ref="A1:D1"/>
    <mergeCell ref="A2:D2"/>
    <mergeCell ref="A3:D3"/>
    <mergeCell ref="A4:D4"/>
    <mergeCell ref="A5:D5"/>
    <mergeCell ref="A6:D6"/>
    <mergeCell ref="A53:B53"/>
    <mergeCell ref="A21:B21"/>
    <mergeCell ref="A100:B100"/>
    <mergeCell ref="A101:B101"/>
    <mergeCell ref="A102:B102"/>
    <mergeCell ref="A103:B103"/>
    <mergeCell ref="A109:B109"/>
    <mergeCell ref="A110:B110"/>
    <mergeCell ref="A93:B93"/>
    <mergeCell ref="A107:B107"/>
    <mergeCell ref="A108:B108"/>
    <mergeCell ref="A55:C55"/>
    <mergeCell ref="A56:C56"/>
    <mergeCell ref="A112:B112"/>
    <mergeCell ref="A104:B104"/>
    <mergeCell ref="A95:B95"/>
    <mergeCell ref="A111:B111"/>
    <mergeCell ref="A99:B99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60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2" width="9.140625" style="192" customWidth="1"/>
    <col min="3" max="3" width="18.8515625" style="192" customWidth="1"/>
    <col min="4" max="4" width="37.00390625" style="192" customWidth="1"/>
    <col min="5" max="5" width="26.28125" style="192" customWidth="1"/>
    <col min="6" max="6" width="55.421875" style="192" hidden="1" customWidth="1"/>
    <col min="7" max="8" width="9.140625" style="192" customWidth="1"/>
    <col min="9" max="9" width="13.8515625" style="192" customWidth="1"/>
    <col min="10" max="16384" width="9.140625" style="192" customWidth="1"/>
  </cols>
  <sheetData>
    <row r="1" spans="1:5" s="193" customFormat="1" ht="13.5" customHeight="1">
      <c r="A1" s="501" t="s">
        <v>483</v>
      </c>
      <c r="B1" s="501"/>
      <c r="C1" s="501"/>
      <c r="D1" s="501"/>
      <c r="E1" s="501"/>
    </row>
    <row r="2" spans="1:6" s="193" customFormat="1" ht="13.5" customHeight="1">
      <c r="A2" s="501" t="s">
        <v>46</v>
      </c>
      <c r="B2" s="501"/>
      <c r="C2" s="501"/>
      <c r="D2" s="501"/>
      <c r="E2" s="501"/>
      <c r="F2" s="213"/>
    </row>
    <row r="3" spans="1:6" s="193" customFormat="1" ht="13.5" customHeight="1">
      <c r="A3" s="501" t="s">
        <v>176</v>
      </c>
      <c r="B3" s="501"/>
      <c r="C3" s="501"/>
      <c r="D3" s="501"/>
      <c r="E3" s="501"/>
      <c r="F3" s="501"/>
    </row>
    <row r="4" spans="1:6" s="193" customFormat="1" ht="13.5" customHeight="1">
      <c r="A4" s="501" t="s">
        <v>72</v>
      </c>
      <c r="B4" s="501"/>
      <c r="C4" s="501"/>
      <c r="D4" s="501"/>
      <c r="E4" s="501"/>
      <c r="F4" s="501"/>
    </row>
    <row r="5" spans="1:6" s="193" customFormat="1" ht="13.5" customHeight="1">
      <c r="A5" s="520" t="s">
        <v>182</v>
      </c>
      <c r="B5" s="520"/>
      <c r="C5" s="520"/>
      <c r="D5" s="520"/>
      <c r="E5" s="520"/>
      <c r="F5" s="520"/>
    </row>
    <row r="6" spans="1:6" ht="12">
      <c r="A6" s="519"/>
      <c r="B6" s="519"/>
      <c r="C6" s="519"/>
      <c r="D6" s="519"/>
      <c r="E6" s="519"/>
      <c r="F6" s="214"/>
    </row>
    <row r="7" spans="1:5" ht="12.75" thickBot="1">
      <c r="A7" s="508"/>
      <c r="B7" s="508"/>
      <c r="C7" s="508"/>
      <c r="D7" s="508"/>
      <c r="E7" s="508"/>
    </row>
    <row r="8" spans="1:5" s="193" customFormat="1" ht="18.75" customHeight="1" thickBot="1">
      <c r="A8" s="521" t="s">
        <v>60</v>
      </c>
      <c r="B8" s="522"/>
      <c r="C8" s="522"/>
      <c r="D8" s="522"/>
      <c r="E8" s="212" t="s">
        <v>63</v>
      </c>
    </row>
    <row r="9" spans="1:5" s="193" customFormat="1" ht="18.75" customHeight="1">
      <c r="A9" s="511" t="s">
        <v>64</v>
      </c>
      <c r="B9" s="512"/>
      <c r="C9" s="512"/>
      <c r="D9" s="512"/>
      <c r="E9" s="215">
        <f>SUM(E10:E10)</f>
        <v>3915374</v>
      </c>
    </row>
    <row r="10" spans="1:5" s="193" customFormat="1" ht="55.5" customHeight="1">
      <c r="A10" s="523" t="s">
        <v>511</v>
      </c>
      <c r="B10" s="523"/>
      <c r="C10" s="523"/>
      <c r="D10" s="524"/>
      <c r="E10" s="216">
        <v>3915374</v>
      </c>
    </row>
    <row r="11" spans="1:5" s="193" customFormat="1" ht="18.75" customHeight="1" thickBot="1">
      <c r="A11" s="517"/>
      <c r="B11" s="517"/>
      <c r="C11" s="517"/>
      <c r="D11" s="517"/>
      <c r="E11" s="517"/>
    </row>
    <row r="12" spans="1:5" s="193" customFormat="1" ht="18.75" customHeight="1" thickBot="1">
      <c r="A12" s="509" t="s">
        <v>346</v>
      </c>
      <c r="B12" s="510"/>
      <c r="C12" s="510"/>
      <c r="D12" s="510"/>
      <c r="E12" s="218">
        <v>35000</v>
      </c>
    </row>
    <row r="13" spans="1:5" s="193" customFormat="1" ht="18.75" customHeight="1">
      <c r="A13" s="513" t="s">
        <v>65</v>
      </c>
      <c r="B13" s="514"/>
      <c r="C13" s="514"/>
      <c r="D13" s="514"/>
      <c r="E13" s="219">
        <v>35000</v>
      </c>
    </row>
    <row r="14" spans="1:5" s="193" customFormat="1" ht="18.75" customHeight="1" thickBot="1">
      <c r="A14" s="515" t="s">
        <v>66</v>
      </c>
      <c r="B14" s="516"/>
      <c r="C14" s="516"/>
      <c r="D14" s="516"/>
      <c r="E14" s="217">
        <v>0</v>
      </c>
    </row>
    <row r="15" spans="1:5" s="193" customFormat="1" ht="18.75" customHeight="1" thickBot="1">
      <c r="A15" s="517"/>
      <c r="B15" s="517"/>
      <c r="C15" s="517"/>
      <c r="D15" s="517"/>
      <c r="E15" s="517"/>
    </row>
    <row r="16" spans="1:5" s="193" customFormat="1" ht="18.75" customHeight="1" thickBot="1">
      <c r="A16" s="509" t="s">
        <v>67</v>
      </c>
      <c r="B16" s="510"/>
      <c r="C16" s="510"/>
      <c r="D16" s="510"/>
      <c r="E16" s="220">
        <f>E12/E9</f>
        <v>0.008939120502920027</v>
      </c>
    </row>
    <row r="17" spans="1:5" s="193" customFormat="1" ht="18.75" customHeight="1" thickBot="1">
      <c r="A17" s="518"/>
      <c r="B17" s="518"/>
      <c r="C17" s="518"/>
      <c r="D17" s="518"/>
      <c r="E17" s="518"/>
    </row>
    <row r="18" spans="1:5" s="193" customFormat="1" ht="18.75" customHeight="1" thickBot="1">
      <c r="A18" s="509" t="s">
        <v>512</v>
      </c>
      <c r="B18" s="510"/>
      <c r="C18" s="510"/>
      <c r="D18" s="510"/>
      <c r="E18" s="337">
        <v>0.02</v>
      </c>
    </row>
    <row r="19" spans="1:5" ht="12.75" customHeight="1">
      <c r="A19" s="507"/>
      <c r="B19" s="507"/>
      <c r="C19" s="507"/>
      <c r="D19" s="507"/>
      <c r="E19" s="507"/>
    </row>
    <row r="20" spans="1:10" ht="12">
      <c r="A20" s="507"/>
      <c r="B20" s="507"/>
      <c r="C20" s="507"/>
      <c r="D20" s="507"/>
      <c r="E20" s="507"/>
      <c r="F20" s="221"/>
      <c r="G20" s="221"/>
      <c r="H20" s="221"/>
      <c r="I20" s="221"/>
      <c r="J20" s="221"/>
    </row>
    <row r="57" ht="13.5" customHeight="1"/>
    <row r="60" ht="12">
      <c r="I60" s="192">
        <v>42</v>
      </c>
    </row>
  </sheetData>
  <sheetProtection/>
  <mergeCells count="19">
    <mergeCell ref="A6:E6"/>
    <mergeCell ref="A1:E1"/>
    <mergeCell ref="A2:E2"/>
    <mergeCell ref="A11:E11"/>
    <mergeCell ref="A12:D12"/>
    <mergeCell ref="A3:F3"/>
    <mergeCell ref="A4:F4"/>
    <mergeCell ref="A5:F5"/>
    <mergeCell ref="A8:D8"/>
    <mergeCell ref="A10:D10"/>
    <mergeCell ref="A19:E20"/>
    <mergeCell ref="A7:E7"/>
    <mergeCell ref="A16:D16"/>
    <mergeCell ref="A9:D9"/>
    <mergeCell ref="A18:D18"/>
    <mergeCell ref="A13:D13"/>
    <mergeCell ref="A14:D14"/>
    <mergeCell ref="A15:E15"/>
    <mergeCell ref="A17:E17"/>
  </mergeCells>
  <printOptions/>
  <pageMargins left="0.7874015748031497" right="0.7874015748031497" top="0.98" bottom="0.984251968503937" header="0.5118110236220472" footer="0.5118110236220472"/>
  <pageSetup horizontalDpi="300" verticalDpi="300" orientation="landscape" paperSize="9" r:id="rId1"/>
  <headerFoot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48"/>
  <sheetViews>
    <sheetView zoomScale="80" zoomScaleNormal="80" zoomScaleSheetLayoutView="100" zoomScalePageLayoutView="0" workbookViewId="0" topLeftCell="A4">
      <selection activeCell="I9" sqref="I9"/>
    </sheetView>
  </sheetViews>
  <sheetFormatPr defaultColWidth="9.140625" defaultRowHeight="12.75"/>
  <cols>
    <col min="1" max="1" width="49.8515625" style="2" customWidth="1"/>
    <col min="2" max="2" width="20.00390625" style="18" customWidth="1"/>
    <col min="3" max="16384" width="9.140625" style="2" customWidth="1"/>
  </cols>
  <sheetData>
    <row r="1" spans="1:2" ht="12.75">
      <c r="A1" s="372"/>
      <c r="B1" s="372"/>
    </row>
    <row r="2" spans="1:6" ht="12.75">
      <c r="A2" s="382" t="s">
        <v>483</v>
      </c>
      <c r="B2" s="382"/>
      <c r="C2" s="11"/>
      <c r="D2" s="11"/>
      <c r="E2" s="11"/>
      <c r="F2" s="12"/>
    </row>
    <row r="3" spans="1:6" ht="12.75">
      <c r="A3" s="364" t="s">
        <v>46</v>
      </c>
      <c r="B3" s="364"/>
      <c r="C3" s="13"/>
      <c r="D3" s="13"/>
      <c r="E3" s="13"/>
      <c r="F3" s="13"/>
    </row>
    <row r="4" spans="1:6" ht="12.75">
      <c r="A4" s="382" t="s">
        <v>78</v>
      </c>
      <c r="B4" s="382"/>
      <c r="C4" s="11"/>
      <c r="D4" s="11"/>
      <c r="E4" s="11"/>
      <c r="F4" s="12"/>
    </row>
    <row r="5" spans="1:6" ht="12.75">
      <c r="A5" s="383" t="s">
        <v>73</v>
      </c>
      <c r="B5" s="383"/>
      <c r="C5" s="14"/>
      <c r="D5" s="14"/>
      <c r="E5" s="14"/>
      <c r="F5" s="14"/>
    </row>
    <row r="6" spans="1:6" ht="12.75">
      <c r="A6" s="384">
        <v>2021</v>
      </c>
      <c r="B6" s="384"/>
      <c r="C6" s="15"/>
      <c r="D6" s="15"/>
      <c r="E6" s="15"/>
      <c r="F6" s="12"/>
    </row>
    <row r="7" spans="1:6" ht="13.5" thickBot="1">
      <c r="A7" s="380" t="s">
        <v>74</v>
      </c>
      <c r="B7" s="380"/>
      <c r="C7" s="12"/>
      <c r="D7" s="16" t="s">
        <v>39</v>
      </c>
      <c r="E7" s="12"/>
      <c r="F7" s="12"/>
    </row>
    <row r="8" spans="1:6" ht="26.25" thickBot="1">
      <c r="A8" s="20" t="s">
        <v>5</v>
      </c>
      <c r="B8" s="21" t="s">
        <v>340</v>
      </c>
      <c r="C8" s="12"/>
      <c r="D8" s="12"/>
      <c r="E8" s="12"/>
      <c r="F8" s="12"/>
    </row>
    <row r="9" spans="1:6" ht="62.25" customHeight="1" thickBot="1">
      <c r="A9" s="22" t="s">
        <v>33</v>
      </c>
      <c r="B9" s="286">
        <f>B10+B16+B17+B20+B21+B22+B23+B32</f>
        <v>15921230</v>
      </c>
      <c r="C9" s="12"/>
      <c r="D9" s="12"/>
      <c r="E9" s="12"/>
      <c r="F9" s="12"/>
    </row>
    <row r="10" spans="1:6" ht="12.75">
      <c r="A10" s="23" t="s">
        <v>135</v>
      </c>
      <c r="B10" s="288">
        <f>B11+B12+B13+B14+B15</f>
        <v>566110</v>
      </c>
      <c r="C10" s="12"/>
      <c r="D10" s="12"/>
      <c r="E10" s="12"/>
      <c r="F10" s="12"/>
    </row>
    <row r="11" spans="1:6" ht="12.75">
      <c r="A11" s="24" t="s">
        <v>136</v>
      </c>
      <c r="B11" s="289">
        <v>45000</v>
      </c>
      <c r="C11" s="12"/>
      <c r="D11" s="12"/>
      <c r="E11" s="12"/>
      <c r="F11" s="12"/>
    </row>
    <row r="12" spans="1:6" ht="12.75">
      <c r="A12" s="24" t="s">
        <v>137</v>
      </c>
      <c r="B12" s="289">
        <v>156400</v>
      </c>
      <c r="C12" s="12"/>
      <c r="D12" s="12"/>
      <c r="E12" s="12"/>
      <c r="F12" s="12"/>
    </row>
    <row r="13" spans="1:6" ht="12.75">
      <c r="A13" s="24" t="s">
        <v>138</v>
      </c>
      <c r="B13" s="289">
        <v>30030</v>
      </c>
      <c r="C13" s="12"/>
      <c r="D13" s="12"/>
      <c r="E13" s="12"/>
      <c r="F13" s="12"/>
    </row>
    <row r="14" spans="1:6" ht="12.75">
      <c r="A14" s="24" t="s">
        <v>139</v>
      </c>
      <c r="B14" s="289">
        <v>303000</v>
      </c>
      <c r="C14" s="12"/>
      <c r="D14" s="12"/>
      <c r="E14" s="12"/>
      <c r="F14" s="12"/>
    </row>
    <row r="15" spans="1:6" ht="12.75">
      <c r="A15" s="24" t="s">
        <v>140</v>
      </c>
      <c r="B15" s="289">
        <v>31680</v>
      </c>
      <c r="C15" s="12"/>
      <c r="D15" s="12"/>
      <c r="E15" s="12"/>
      <c r="F15" s="12"/>
    </row>
    <row r="16" spans="1:6" ht="12.75">
      <c r="A16" s="25" t="s">
        <v>141</v>
      </c>
      <c r="B16" s="290">
        <v>480000</v>
      </c>
      <c r="C16" s="12"/>
      <c r="D16" s="12"/>
      <c r="E16" s="12"/>
      <c r="F16" s="12"/>
    </row>
    <row r="17" spans="1:2" ht="12.75">
      <c r="A17" s="25" t="s">
        <v>142</v>
      </c>
      <c r="B17" s="290">
        <f>B18+B19</f>
        <v>1391520</v>
      </c>
    </row>
    <row r="18" spans="1:2" ht="12.75">
      <c r="A18" s="24" t="s">
        <v>143</v>
      </c>
      <c r="B18" s="289">
        <v>1387320</v>
      </c>
    </row>
    <row r="19" spans="1:2" ht="12.75">
      <c r="A19" s="24" t="s">
        <v>144</v>
      </c>
      <c r="B19" s="289">
        <v>4200</v>
      </c>
    </row>
    <row r="20" spans="1:2" ht="12.75">
      <c r="A20" s="25" t="s">
        <v>145</v>
      </c>
      <c r="B20" s="290">
        <v>0</v>
      </c>
    </row>
    <row r="21" spans="1:2" ht="12.75">
      <c r="A21" s="25" t="s">
        <v>146</v>
      </c>
      <c r="B21" s="290">
        <v>0</v>
      </c>
    </row>
    <row r="22" spans="1:2" ht="12.75">
      <c r="A22" s="25" t="s">
        <v>147</v>
      </c>
      <c r="B22" s="290">
        <v>122800</v>
      </c>
    </row>
    <row r="23" spans="1:2" ht="12.75">
      <c r="A23" s="25" t="s">
        <v>148</v>
      </c>
      <c r="B23" s="290">
        <f>B24+B25+B26+B27+B28+B29+B30+B31</f>
        <v>13324400</v>
      </c>
    </row>
    <row r="24" spans="1:2" ht="12.75">
      <c r="A24" s="24" t="s">
        <v>149</v>
      </c>
      <c r="B24" s="289">
        <v>8737000</v>
      </c>
    </row>
    <row r="25" spans="1:2" ht="12.75">
      <c r="A25" s="24" t="s">
        <v>150</v>
      </c>
      <c r="B25" s="289">
        <v>3250000</v>
      </c>
    </row>
    <row r="26" spans="1:2" ht="12.75">
      <c r="A26" s="24" t="s">
        <v>151</v>
      </c>
      <c r="B26" s="289">
        <v>295000</v>
      </c>
    </row>
    <row r="27" spans="1:2" ht="12.75">
      <c r="A27" s="24" t="s">
        <v>152</v>
      </c>
      <c r="B27" s="289">
        <v>5500</v>
      </c>
    </row>
    <row r="28" spans="1:2" ht="12.75">
      <c r="A28" s="24" t="s">
        <v>153</v>
      </c>
      <c r="B28" s="289">
        <v>0</v>
      </c>
    </row>
    <row r="29" spans="1:2" ht="12.75">
      <c r="A29" s="24" t="s">
        <v>154</v>
      </c>
      <c r="B29" s="289">
        <v>0</v>
      </c>
    </row>
    <row r="30" spans="1:2" ht="12.75">
      <c r="A30" s="24" t="s">
        <v>155</v>
      </c>
      <c r="B30" s="289">
        <v>423000</v>
      </c>
    </row>
    <row r="31" spans="1:2" ht="12.75">
      <c r="A31" s="24" t="s">
        <v>156</v>
      </c>
      <c r="B31" s="289">
        <v>613900</v>
      </c>
    </row>
    <row r="32" spans="1:2" ht="13.5" thickBot="1">
      <c r="A32" s="37" t="s">
        <v>157</v>
      </c>
      <c r="B32" s="290">
        <v>36400</v>
      </c>
    </row>
    <row r="33" spans="1:5" ht="13.5" thickBot="1">
      <c r="A33" s="26" t="s">
        <v>34</v>
      </c>
      <c r="B33" s="291">
        <f>B34+B35+B36</f>
        <v>2800700</v>
      </c>
      <c r="C33" s="12"/>
      <c r="D33" s="12"/>
      <c r="E33" s="12"/>
    </row>
    <row r="34" spans="1:5" ht="12.75">
      <c r="A34" s="27" t="s">
        <v>219</v>
      </c>
      <c r="B34" s="289">
        <v>480000</v>
      </c>
      <c r="C34" s="12"/>
      <c r="D34" s="12"/>
      <c r="E34" s="12"/>
    </row>
    <row r="35" spans="1:5" ht="12.75">
      <c r="A35" s="24" t="s">
        <v>220</v>
      </c>
      <c r="B35" s="289">
        <v>0</v>
      </c>
      <c r="C35" s="12"/>
      <c r="D35" s="12"/>
      <c r="E35" s="12"/>
    </row>
    <row r="36" spans="1:5" ht="13.5" thickBot="1">
      <c r="A36" s="28" t="s">
        <v>158</v>
      </c>
      <c r="B36" s="289">
        <v>2320700</v>
      </c>
      <c r="C36" s="12"/>
      <c r="D36" s="12"/>
      <c r="E36" s="12"/>
    </row>
    <row r="37" spans="1:5" ht="13.5" thickBot="1">
      <c r="A37" s="29" t="s">
        <v>159</v>
      </c>
      <c r="B37" s="292">
        <f>B9-B33</f>
        <v>13120530</v>
      </c>
      <c r="C37" s="12"/>
      <c r="D37" s="12"/>
      <c r="E37" s="12"/>
    </row>
    <row r="38" spans="1:5" ht="26.25" thickBot="1">
      <c r="A38" s="30" t="s">
        <v>352</v>
      </c>
      <c r="B38" s="287"/>
      <c r="C38" s="12"/>
      <c r="D38" s="12"/>
      <c r="E38" s="12"/>
    </row>
    <row r="39" spans="1:5" ht="26.25" thickBot="1">
      <c r="A39" s="32" t="s">
        <v>353</v>
      </c>
      <c r="B39" s="33">
        <f>B37-B38</f>
        <v>13120530</v>
      </c>
      <c r="C39" s="12"/>
      <c r="D39" s="12"/>
      <c r="E39" s="12"/>
    </row>
    <row r="40" spans="1:5" ht="26.25" thickBot="1">
      <c r="A40" s="34" t="s">
        <v>354</v>
      </c>
      <c r="B40" s="31"/>
      <c r="C40" s="12"/>
      <c r="D40" s="12"/>
      <c r="E40" s="12"/>
    </row>
    <row r="41" spans="1:5" ht="26.25" thickBot="1">
      <c r="A41" s="35" t="s">
        <v>355</v>
      </c>
      <c r="B41" s="36">
        <f>B39-B40</f>
        <v>13120530</v>
      </c>
      <c r="C41" s="12"/>
      <c r="D41" s="12"/>
      <c r="E41" s="12"/>
    </row>
    <row r="42" spans="1:5" ht="12.75">
      <c r="A42" s="381"/>
      <c r="B42" s="381"/>
      <c r="C42" s="11"/>
      <c r="D42" s="11"/>
      <c r="E42" s="11"/>
    </row>
    <row r="43" spans="1:5" ht="12.75">
      <c r="A43" s="11"/>
      <c r="B43" s="17"/>
      <c r="C43" s="12"/>
      <c r="D43" s="12"/>
      <c r="E43" s="12"/>
    </row>
    <row r="48" spans="1:5" ht="12.75">
      <c r="A48" s="19"/>
      <c r="B48" s="17"/>
      <c r="C48" s="12"/>
      <c r="D48" s="12"/>
      <c r="E48" s="12"/>
    </row>
  </sheetData>
  <sheetProtection/>
  <mergeCells count="8">
    <mergeCell ref="A7:B7"/>
    <mergeCell ref="A42:B42"/>
    <mergeCell ref="A1:B1"/>
    <mergeCell ref="A2:B2"/>
    <mergeCell ref="A3:B3"/>
    <mergeCell ref="A4:B4"/>
    <mergeCell ref="A5:B5"/>
    <mergeCell ref="A6:B6"/>
  </mergeCells>
  <printOptions/>
  <pageMargins left="1.04" right="0.46" top="0.58" bottom="0.16" header="0.31496062992125984" footer="0.31496062992125984"/>
  <pageSetup fitToHeight="0" fitToWidth="1" horizontalDpi="300" verticalDpi="300" orientation="portrait" paperSize="9" scale="82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2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140625" style="2" customWidth="1"/>
    <col min="2" max="2" width="45.140625" style="2" customWidth="1"/>
    <col min="3" max="3" width="61.00390625" style="9" customWidth="1"/>
    <col min="4" max="4" width="48.57421875" style="2" customWidth="1"/>
    <col min="5" max="16384" width="9.140625" style="2" customWidth="1"/>
  </cols>
  <sheetData>
    <row r="1" spans="2:4" ht="12.75">
      <c r="B1" s="372"/>
      <c r="C1" s="372"/>
      <c r="D1" s="372"/>
    </row>
    <row r="2" spans="2:4" ht="12.75">
      <c r="B2" s="382" t="s">
        <v>483</v>
      </c>
      <c r="C2" s="382"/>
      <c r="D2" s="382"/>
    </row>
    <row r="3" spans="2:4" ht="12.75">
      <c r="B3" s="364" t="s">
        <v>46</v>
      </c>
      <c r="C3" s="364"/>
      <c r="D3" s="364"/>
    </row>
    <row r="4" spans="2:4" ht="12.75">
      <c r="B4" s="364" t="s">
        <v>348</v>
      </c>
      <c r="C4" s="364"/>
      <c r="D4" s="364"/>
    </row>
    <row r="5" spans="2:4" ht="12.75">
      <c r="B5" s="386" t="s">
        <v>326</v>
      </c>
      <c r="C5" s="386"/>
      <c r="D5" s="386"/>
    </row>
    <row r="6" spans="2:4" ht="12.75">
      <c r="B6" s="387">
        <v>2021</v>
      </c>
      <c r="C6" s="387"/>
      <c r="D6" s="387"/>
    </row>
    <row r="7" spans="2:4" ht="13.5" thickBot="1">
      <c r="B7" s="385" t="s">
        <v>347</v>
      </c>
      <c r="C7" s="385"/>
      <c r="D7" s="385"/>
    </row>
    <row r="8" spans="2:4" ht="13.5" thickBot="1">
      <c r="B8" s="262" t="s">
        <v>327</v>
      </c>
      <c r="C8" s="263" t="s">
        <v>328</v>
      </c>
      <c r="D8" s="264" t="s">
        <v>329</v>
      </c>
    </row>
    <row r="9" spans="2:4" ht="38.25">
      <c r="B9" s="3" t="s">
        <v>330</v>
      </c>
      <c r="C9" s="4" t="s">
        <v>331</v>
      </c>
      <c r="D9" s="3" t="s">
        <v>332</v>
      </c>
    </row>
    <row r="10" spans="2:4" ht="76.5">
      <c r="B10" s="5" t="s">
        <v>333</v>
      </c>
      <c r="C10" s="6" t="s">
        <v>334</v>
      </c>
      <c r="D10" s="5" t="s">
        <v>332</v>
      </c>
    </row>
    <row r="11" spans="2:4" ht="12.75">
      <c r="B11" s="7" t="s">
        <v>335</v>
      </c>
      <c r="C11" s="8" t="s">
        <v>336</v>
      </c>
      <c r="D11" s="7" t="s">
        <v>336</v>
      </c>
    </row>
    <row r="12" spans="2:4" ht="12.75">
      <c r="B12" s="7" t="s">
        <v>335</v>
      </c>
      <c r="C12" s="8" t="s">
        <v>336</v>
      </c>
      <c r="D12" s="7" t="s">
        <v>336</v>
      </c>
    </row>
    <row r="13" spans="2:4" ht="12.75">
      <c r="B13" s="7" t="s">
        <v>335</v>
      </c>
      <c r="C13" s="8" t="s">
        <v>336</v>
      </c>
      <c r="D13" s="7" t="s">
        <v>336</v>
      </c>
    </row>
    <row r="14" spans="2:4" ht="12.75">
      <c r="B14" s="7" t="s">
        <v>335</v>
      </c>
      <c r="C14" s="8" t="s">
        <v>336</v>
      </c>
      <c r="D14" s="7" t="s">
        <v>336</v>
      </c>
    </row>
    <row r="15" spans="2:4" ht="12.75">
      <c r="B15" s="7" t="s">
        <v>335</v>
      </c>
      <c r="C15" s="8" t="s">
        <v>336</v>
      </c>
      <c r="D15" s="7" t="s">
        <v>336</v>
      </c>
    </row>
    <row r="16" spans="2:4" ht="12.75">
      <c r="B16" s="7" t="s">
        <v>335</v>
      </c>
      <c r="C16" s="8" t="s">
        <v>336</v>
      </c>
      <c r="D16" s="7" t="s">
        <v>336</v>
      </c>
    </row>
    <row r="17" spans="2:4" ht="12.75">
      <c r="B17" s="7" t="s">
        <v>335</v>
      </c>
      <c r="C17" s="8" t="s">
        <v>336</v>
      </c>
      <c r="D17" s="7" t="s">
        <v>336</v>
      </c>
    </row>
    <row r="18" spans="2:4" ht="12.75">
      <c r="B18" s="7" t="s">
        <v>335</v>
      </c>
      <c r="C18" s="8" t="s">
        <v>336</v>
      </c>
      <c r="D18" s="7" t="s">
        <v>336</v>
      </c>
    </row>
    <row r="19" spans="2:4" ht="12.75">
      <c r="B19" s="7" t="s">
        <v>335</v>
      </c>
      <c r="C19" s="8" t="s">
        <v>336</v>
      </c>
      <c r="D19" s="7" t="s">
        <v>336</v>
      </c>
    </row>
    <row r="20" spans="2:4" ht="12.75">
      <c r="B20" s="7" t="s">
        <v>335</v>
      </c>
      <c r="C20" s="8" t="s">
        <v>336</v>
      </c>
      <c r="D20" s="7" t="s">
        <v>336</v>
      </c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189"/>
  <sheetViews>
    <sheetView zoomScalePageLayoutView="0" workbookViewId="0" topLeftCell="A164">
      <selection activeCell="D196" sqref="D196"/>
    </sheetView>
  </sheetViews>
  <sheetFormatPr defaultColWidth="8.7109375" defaultRowHeight="12.75"/>
  <cols>
    <col min="1" max="1" width="16.57421875" style="192" customWidth="1"/>
    <col min="2" max="2" width="32.140625" style="192" customWidth="1"/>
    <col min="3" max="3" width="16.8515625" style="192" customWidth="1"/>
    <col min="4" max="4" width="39.28125" style="192" customWidth="1"/>
    <col min="5" max="5" width="19.8515625" style="192" customWidth="1"/>
    <col min="6" max="16384" width="8.7109375" style="192" customWidth="1"/>
  </cols>
  <sheetData>
    <row r="1" spans="1:5" ht="12">
      <c r="A1" s="398" t="s">
        <v>483</v>
      </c>
      <c r="B1" s="398"/>
      <c r="C1" s="398"/>
      <c r="D1" s="398"/>
      <c r="E1" s="398"/>
    </row>
    <row r="2" spans="1:5" ht="12">
      <c r="A2" s="398" t="s">
        <v>46</v>
      </c>
      <c r="B2" s="398"/>
      <c r="C2" s="398"/>
      <c r="D2" s="398"/>
      <c r="E2" s="398"/>
    </row>
    <row r="3" spans="1:5" ht="12">
      <c r="A3" s="398" t="s">
        <v>210</v>
      </c>
      <c r="B3" s="398"/>
      <c r="C3" s="398"/>
      <c r="D3" s="398"/>
      <c r="E3" s="398"/>
    </row>
    <row r="4" spans="1:5" ht="12">
      <c r="A4" s="399" t="s">
        <v>374</v>
      </c>
      <c r="B4" s="399"/>
      <c r="C4" s="399"/>
      <c r="D4" s="399"/>
      <c r="E4" s="399"/>
    </row>
    <row r="5" spans="1:5" ht="12">
      <c r="A5" s="400">
        <v>2021</v>
      </c>
      <c r="B5" s="400"/>
      <c r="C5" s="400"/>
      <c r="D5" s="400"/>
      <c r="E5" s="400"/>
    </row>
    <row r="6" spans="1:5" ht="20.25" customHeight="1">
      <c r="A6" s="401" t="s">
        <v>375</v>
      </c>
      <c r="B6" s="401"/>
      <c r="C6" s="401"/>
      <c r="D6" s="401"/>
      <c r="E6" s="401"/>
    </row>
    <row r="7" spans="1:5" ht="12">
      <c r="A7" s="392" t="s">
        <v>68</v>
      </c>
      <c r="B7" s="393"/>
      <c r="C7" s="393"/>
      <c r="D7" s="393"/>
      <c r="E7" s="393"/>
    </row>
    <row r="8" spans="1:5" ht="12" customHeight="1">
      <c r="A8" s="390" t="s">
        <v>488</v>
      </c>
      <c r="B8" s="391"/>
      <c r="C8" s="391"/>
      <c r="D8" s="391"/>
      <c r="E8" s="391"/>
    </row>
    <row r="9" spans="1:5" ht="12" customHeight="1">
      <c r="A9" s="392" t="s">
        <v>79</v>
      </c>
      <c r="B9" s="393"/>
      <c r="C9" s="393"/>
      <c r="D9" s="393"/>
      <c r="E9" s="393"/>
    </row>
    <row r="10" spans="1:5" ht="12" customHeight="1">
      <c r="A10" s="390" t="s">
        <v>489</v>
      </c>
      <c r="B10" s="391"/>
      <c r="C10" s="391"/>
      <c r="D10" s="391"/>
      <c r="E10" s="391"/>
    </row>
    <row r="11" spans="1:5" ht="12">
      <c r="A11" s="392"/>
      <c r="B11" s="393"/>
      <c r="C11" s="393"/>
      <c r="D11" s="393"/>
      <c r="E11" s="393"/>
    </row>
    <row r="12" spans="1:5" ht="12">
      <c r="A12" s="394"/>
      <c r="B12" s="395"/>
      <c r="C12" s="395"/>
      <c r="D12" s="395"/>
      <c r="E12" s="395"/>
    </row>
    <row r="13" spans="1:5" ht="12.75" thickBot="1">
      <c r="A13" s="396"/>
      <c r="B13" s="397"/>
      <c r="C13" s="397"/>
      <c r="D13" s="397"/>
      <c r="E13" s="397"/>
    </row>
    <row r="14" spans="1:5" ht="13.5" customHeight="1" thickBot="1">
      <c r="A14" s="388" t="s">
        <v>376</v>
      </c>
      <c r="B14" s="389"/>
      <c r="C14" s="265" t="s">
        <v>377</v>
      </c>
      <c r="D14" s="265" t="s">
        <v>378</v>
      </c>
      <c r="E14" s="265" t="s">
        <v>377</v>
      </c>
    </row>
    <row r="15" spans="1:5" ht="15" customHeight="1">
      <c r="A15" s="304" t="s">
        <v>381</v>
      </c>
      <c r="B15" s="305" t="s">
        <v>379</v>
      </c>
      <c r="C15" s="343">
        <v>0</v>
      </c>
      <c r="D15" s="305" t="s">
        <v>490</v>
      </c>
      <c r="E15" s="338">
        <v>812300</v>
      </c>
    </row>
    <row r="16" spans="1:5" ht="12">
      <c r="A16" s="304" t="s">
        <v>382</v>
      </c>
      <c r="B16" s="305" t="s">
        <v>380</v>
      </c>
      <c r="C16" s="344">
        <v>0</v>
      </c>
      <c r="D16" s="305" t="s">
        <v>491</v>
      </c>
      <c r="E16" s="339">
        <v>0</v>
      </c>
    </row>
    <row r="17" spans="1:5" ht="12">
      <c r="A17" s="304" t="s">
        <v>383</v>
      </c>
      <c r="B17" s="305" t="s">
        <v>379</v>
      </c>
      <c r="C17" s="344">
        <v>0</v>
      </c>
      <c r="D17" s="305" t="s">
        <v>492</v>
      </c>
      <c r="E17" s="339">
        <v>0</v>
      </c>
    </row>
    <row r="18" spans="1:5" ht="12">
      <c r="A18" s="304" t="s">
        <v>384</v>
      </c>
      <c r="B18" s="305" t="s">
        <v>380</v>
      </c>
      <c r="C18" s="344">
        <v>0</v>
      </c>
      <c r="D18" s="305" t="s">
        <v>493</v>
      </c>
      <c r="E18" s="339">
        <v>812300</v>
      </c>
    </row>
    <row r="19" spans="1:5" ht="12">
      <c r="A19" s="237"/>
      <c r="B19" s="153"/>
      <c r="C19" s="345"/>
      <c r="D19" s="305"/>
      <c r="E19" s="339"/>
    </row>
    <row r="20" spans="1:5" ht="12">
      <c r="A20" s="237"/>
      <c r="B20" s="153"/>
      <c r="C20" s="345"/>
      <c r="D20" s="260"/>
      <c r="E20" s="340"/>
    </row>
    <row r="21" spans="1:5" ht="12">
      <c r="A21" s="237"/>
      <c r="B21" s="153"/>
      <c r="C21" s="345"/>
      <c r="D21" s="305" t="s">
        <v>494</v>
      </c>
      <c r="E21" s="339">
        <v>200</v>
      </c>
    </row>
    <row r="22" spans="1:5" ht="12">
      <c r="A22" s="237"/>
      <c r="B22" s="153"/>
      <c r="C22" s="345"/>
      <c r="D22" s="305" t="s">
        <v>495</v>
      </c>
      <c r="E22" s="339">
        <v>200</v>
      </c>
    </row>
    <row r="23" spans="1:5" ht="12">
      <c r="A23" s="237"/>
      <c r="B23" s="153"/>
      <c r="C23" s="345"/>
      <c r="D23" s="260"/>
      <c r="E23" s="340"/>
    </row>
    <row r="24" spans="1:5" ht="12">
      <c r="A24" s="237"/>
      <c r="B24" s="153"/>
      <c r="C24" s="345"/>
      <c r="D24" s="260"/>
      <c r="E24" s="340"/>
    </row>
    <row r="25" spans="1:5" ht="12">
      <c r="A25" s="237"/>
      <c r="B25" s="153"/>
      <c r="C25" s="345"/>
      <c r="D25" s="260"/>
      <c r="E25" s="340"/>
    </row>
    <row r="26" spans="1:5" ht="12">
      <c r="A26" s="237"/>
      <c r="B26" s="153"/>
      <c r="C26" s="345"/>
      <c r="D26" s="260"/>
      <c r="E26" s="340"/>
    </row>
    <row r="27" spans="1:5" ht="12">
      <c r="A27" s="237"/>
      <c r="B27" s="153"/>
      <c r="C27" s="345"/>
      <c r="D27" s="260"/>
      <c r="E27" s="340"/>
    </row>
    <row r="28" spans="1:5" ht="12">
      <c r="A28" s="237"/>
      <c r="B28" s="153"/>
      <c r="C28" s="345"/>
      <c r="D28" s="260"/>
      <c r="E28" s="340"/>
    </row>
    <row r="29" spans="1:5" ht="12.75" thickBot="1">
      <c r="A29" s="239"/>
      <c r="B29" s="257"/>
      <c r="C29" s="346"/>
      <c r="D29" s="258"/>
      <c r="E29" s="341"/>
    </row>
    <row r="30" spans="1:5" ht="12.75" thickBot="1">
      <c r="A30" s="255" t="s">
        <v>80</v>
      </c>
      <c r="B30" s="256"/>
      <c r="C30" s="347">
        <v>0</v>
      </c>
      <c r="D30" s="256"/>
      <c r="E30" s="342">
        <v>812300</v>
      </c>
    </row>
    <row r="31" spans="1:5" ht="12">
      <c r="A31" s="254"/>
      <c r="B31" s="254"/>
      <c r="C31" s="254"/>
      <c r="D31" s="254"/>
      <c r="E31" s="254"/>
    </row>
    <row r="32" spans="1:5" ht="12">
      <c r="A32" s="254"/>
      <c r="B32" s="254"/>
      <c r="C32" s="254"/>
      <c r="D32" s="254"/>
      <c r="E32" s="254"/>
    </row>
    <row r="33" spans="1:5" ht="12">
      <c r="A33" s="254"/>
      <c r="B33" s="254"/>
      <c r="C33" s="254"/>
      <c r="D33" s="254"/>
      <c r="E33" s="254"/>
    </row>
    <row r="34" spans="1:5" ht="12">
      <c r="A34" s="254"/>
      <c r="B34" s="254"/>
      <c r="C34" s="254"/>
      <c r="D34" s="254"/>
      <c r="E34" s="254"/>
    </row>
    <row r="35" spans="1:5" ht="12">
      <c r="A35" s="254"/>
      <c r="B35" s="254"/>
      <c r="C35" s="254"/>
      <c r="D35" s="254"/>
      <c r="E35" s="254"/>
    </row>
    <row r="36" spans="1:5" ht="12">
      <c r="A36" s="254"/>
      <c r="B36" s="254"/>
      <c r="C36" s="254"/>
      <c r="D36" s="254"/>
      <c r="E36" s="254"/>
    </row>
    <row r="37" spans="1:5" ht="12">
      <c r="A37" s="254"/>
      <c r="B37" s="254"/>
      <c r="C37" s="254"/>
      <c r="D37" s="254"/>
      <c r="E37" s="254"/>
    </row>
    <row r="38" spans="1:5" ht="12">
      <c r="A38" s="254"/>
      <c r="B38" s="254"/>
      <c r="C38" s="254"/>
      <c r="D38" s="254"/>
      <c r="E38" s="254"/>
    </row>
    <row r="39" spans="1:5" ht="12">
      <c r="A39" s="402"/>
      <c r="B39" s="402"/>
      <c r="C39" s="402"/>
      <c r="D39" s="402"/>
      <c r="E39" s="402"/>
    </row>
    <row r="40" spans="1:5" ht="12">
      <c r="A40" s="398" t="s">
        <v>483</v>
      </c>
      <c r="B40" s="398"/>
      <c r="C40" s="398"/>
      <c r="D40" s="398"/>
      <c r="E40" s="398"/>
    </row>
    <row r="41" spans="1:5" ht="12">
      <c r="A41" s="398" t="s">
        <v>46</v>
      </c>
      <c r="B41" s="398"/>
      <c r="C41" s="398"/>
      <c r="D41" s="398"/>
      <c r="E41" s="398"/>
    </row>
    <row r="42" spans="1:5" ht="12">
      <c r="A42" s="398" t="s">
        <v>210</v>
      </c>
      <c r="B42" s="398"/>
      <c r="C42" s="398"/>
      <c r="D42" s="398"/>
      <c r="E42" s="398"/>
    </row>
    <row r="43" spans="1:5" ht="12">
      <c r="A43" s="399" t="s">
        <v>374</v>
      </c>
      <c r="B43" s="399"/>
      <c r="C43" s="399"/>
      <c r="D43" s="399"/>
      <c r="E43" s="399"/>
    </row>
    <row r="44" spans="1:5" ht="12">
      <c r="A44" s="400">
        <v>2021</v>
      </c>
      <c r="B44" s="400"/>
      <c r="C44" s="400"/>
      <c r="D44" s="400"/>
      <c r="E44" s="400"/>
    </row>
    <row r="45" spans="1:5" ht="14.25">
      <c r="A45" s="401" t="s">
        <v>375</v>
      </c>
      <c r="B45" s="401"/>
      <c r="C45" s="401"/>
      <c r="D45" s="401"/>
      <c r="E45" s="401"/>
    </row>
    <row r="46" spans="1:5" ht="12">
      <c r="A46" s="392" t="s">
        <v>68</v>
      </c>
      <c r="B46" s="393"/>
      <c r="C46" s="393"/>
      <c r="D46" s="393"/>
      <c r="E46" s="393"/>
    </row>
    <row r="47" spans="1:5" ht="12">
      <c r="A47" s="390" t="s">
        <v>496</v>
      </c>
      <c r="B47" s="391"/>
      <c r="C47" s="391"/>
      <c r="D47" s="391"/>
      <c r="E47" s="391"/>
    </row>
    <row r="48" spans="1:5" ht="12">
      <c r="A48" s="392" t="s">
        <v>79</v>
      </c>
      <c r="B48" s="393"/>
      <c r="C48" s="393"/>
      <c r="D48" s="393"/>
      <c r="E48" s="393"/>
    </row>
    <row r="49" spans="1:5" ht="12">
      <c r="A49" s="390" t="s">
        <v>497</v>
      </c>
      <c r="B49" s="391"/>
      <c r="C49" s="391"/>
      <c r="D49" s="391"/>
      <c r="E49" s="391"/>
    </row>
    <row r="50" spans="1:5" ht="12">
      <c r="A50" s="392"/>
      <c r="B50" s="393"/>
      <c r="C50" s="393"/>
      <c r="D50" s="393"/>
      <c r="E50" s="393"/>
    </row>
    <row r="51" spans="1:5" ht="12">
      <c r="A51" s="394"/>
      <c r="B51" s="395"/>
      <c r="C51" s="395"/>
      <c r="D51" s="395"/>
      <c r="E51" s="395"/>
    </row>
    <row r="52" spans="1:5" ht="12.75" thickBot="1">
      <c r="A52" s="396"/>
      <c r="B52" s="397"/>
      <c r="C52" s="397"/>
      <c r="D52" s="397"/>
      <c r="E52" s="397"/>
    </row>
    <row r="53" spans="1:5" ht="12.75" thickBot="1">
      <c r="A53" s="388" t="s">
        <v>376</v>
      </c>
      <c r="B53" s="389"/>
      <c r="C53" s="265" t="s">
        <v>377</v>
      </c>
      <c r="D53" s="265" t="s">
        <v>378</v>
      </c>
      <c r="E53" s="265" t="s">
        <v>377</v>
      </c>
    </row>
    <row r="54" spans="1:5" ht="12">
      <c r="A54" s="304" t="s">
        <v>381</v>
      </c>
      <c r="B54" s="305" t="s">
        <v>379</v>
      </c>
      <c r="C54" s="343">
        <v>0</v>
      </c>
      <c r="D54" s="305" t="s">
        <v>490</v>
      </c>
      <c r="E54" s="338">
        <v>350</v>
      </c>
    </row>
    <row r="55" spans="1:5" ht="12">
      <c r="A55" s="304" t="s">
        <v>382</v>
      </c>
      <c r="B55" s="305" t="s">
        <v>380</v>
      </c>
      <c r="C55" s="344">
        <v>0</v>
      </c>
      <c r="D55" s="305" t="s">
        <v>491</v>
      </c>
      <c r="E55" s="339">
        <v>0</v>
      </c>
    </row>
    <row r="56" spans="1:5" ht="12">
      <c r="A56" s="304" t="s">
        <v>383</v>
      </c>
      <c r="B56" s="305" t="s">
        <v>379</v>
      </c>
      <c r="C56" s="344">
        <v>0</v>
      </c>
      <c r="D56" s="305" t="s">
        <v>492</v>
      </c>
      <c r="E56" s="339">
        <v>0</v>
      </c>
    </row>
    <row r="57" spans="1:5" ht="12">
      <c r="A57" s="304" t="s">
        <v>384</v>
      </c>
      <c r="B57" s="305" t="s">
        <v>380</v>
      </c>
      <c r="C57" s="344">
        <v>0</v>
      </c>
      <c r="D57" s="305" t="s">
        <v>493</v>
      </c>
      <c r="E57" s="339">
        <v>350</v>
      </c>
    </row>
    <row r="58" spans="1:5" ht="12">
      <c r="A58" s="237"/>
      <c r="B58" s="153"/>
      <c r="C58" s="345"/>
      <c r="D58" s="305"/>
      <c r="E58" s="339"/>
    </row>
    <row r="59" spans="1:5" ht="12">
      <c r="A59" s="237"/>
      <c r="B59" s="153"/>
      <c r="C59" s="345"/>
      <c r="D59" s="260"/>
      <c r="E59" s="340"/>
    </row>
    <row r="60" spans="1:5" ht="12">
      <c r="A60" s="237"/>
      <c r="B60" s="153"/>
      <c r="C60" s="345"/>
      <c r="D60" s="305" t="s">
        <v>494</v>
      </c>
      <c r="E60" s="339">
        <v>50</v>
      </c>
    </row>
    <row r="61" spans="1:5" ht="12">
      <c r="A61" s="237"/>
      <c r="B61" s="153"/>
      <c r="C61" s="345"/>
      <c r="D61" s="305" t="s">
        <v>495</v>
      </c>
      <c r="E61" s="339">
        <v>50</v>
      </c>
    </row>
    <row r="62" spans="1:5" ht="12">
      <c r="A62" s="237"/>
      <c r="B62" s="153"/>
      <c r="C62" s="345"/>
      <c r="D62" s="260"/>
      <c r="E62" s="340"/>
    </row>
    <row r="63" spans="1:5" ht="12">
      <c r="A63" s="237"/>
      <c r="B63" s="153"/>
      <c r="C63" s="345"/>
      <c r="D63" s="260"/>
      <c r="E63" s="340"/>
    </row>
    <row r="64" spans="1:5" ht="12">
      <c r="A64" s="237"/>
      <c r="B64" s="153"/>
      <c r="C64" s="345"/>
      <c r="D64" s="260"/>
      <c r="E64" s="340"/>
    </row>
    <row r="65" spans="1:5" ht="12">
      <c r="A65" s="237"/>
      <c r="B65" s="153"/>
      <c r="C65" s="345"/>
      <c r="D65" s="260"/>
      <c r="E65" s="340"/>
    </row>
    <row r="66" spans="1:5" ht="12">
      <c r="A66" s="237"/>
      <c r="B66" s="153"/>
      <c r="C66" s="345"/>
      <c r="D66" s="260"/>
      <c r="E66" s="340"/>
    </row>
    <row r="67" spans="1:5" ht="12">
      <c r="A67" s="237"/>
      <c r="B67" s="153"/>
      <c r="C67" s="345"/>
      <c r="D67" s="260"/>
      <c r="E67" s="340"/>
    </row>
    <row r="68" spans="1:5" ht="12.75" thickBot="1">
      <c r="A68" s="239"/>
      <c r="B68" s="257"/>
      <c r="C68" s="346"/>
      <c r="D68" s="258"/>
      <c r="E68" s="341"/>
    </row>
    <row r="69" spans="1:5" ht="12.75" thickBot="1">
      <c r="A69" s="255" t="s">
        <v>80</v>
      </c>
      <c r="B69" s="256"/>
      <c r="C69" s="347">
        <v>0</v>
      </c>
      <c r="D69" s="256"/>
      <c r="E69" s="342">
        <v>400</v>
      </c>
    </row>
    <row r="70" ht="12">
      <c r="E70" s="348"/>
    </row>
    <row r="71" spans="1:5" ht="12">
      <c r="A71" s="254"/>
      <c r="B71" s="254"/>
      <c r="C71" s="254"/>
      <c r="D71" s="254"/>
      <c r="E71" s="254"/>
    </row>
    <row r="72" spans="1:5" ht="12">
      <c r="A72" s="254"/>
      <c r="B72" s="254"/>
      <c r="C72" s="254"/>
      <c r="D72" s="254"/>
      <c r="E72" s="254"/>
    </row>
    <row r="73" spans="1:5" ht="12">
      <c r="A73" s="254"/>
      <c r="B73" s="254"/>
      <c r="C73" s="254"/>
      <c r="D73" s="254"/>
      <c r="E73" s="254"/>
    </row>
    <row r="74" spans="1:5" ht="12">
      <c r="A74" s="254"/>
      <c r="B74" s="254"/>
      <c r="C74" s="254"/>
      <c r="D74" s="254"/>
      <c r="E74" s="254"/>
    </row>
    <row r="75" spans="1:5" ht="12">
      <c r="A75" s="254"/>
      <c r="B75" s="254"/>
      <c r="C75" s="254"/>
      <c r="D75" s="254"/>
      <c r="E75" s="254"/>
    </row>
    <row r="76" spans="1:5" ht="12">
      <c r="A76" s="254"/>
      <c r="B76" s="254"/>
      <c r="C76" s="254"/>
      <c r="D76" s="254"/>
      <c r="E76" s="254"/>
    </row>
    <row r="77" spans="1:5" ht="12">
      <c r="A77" s="254"/>
      <c r="B77" s="254"/>
      <c r="C77" s="254"/>
      <c r="D77" s="254"/>
      <c r="E77" s="254"/>
    </row>
    <row r="78" spans="1:5" ht="12">
      <c r="A78" s="254"/>
      <c r="B78" s="254"/>
      <c r="C78" s="254"/>
      <c r="D78" s="254"/>
      <c r="E78" s="254"/>
    </row>
    <row r="80" spans="1:5" ht="12">
      <c r="A80" s="398" t="s">
        <v>483</v>
      </c>
      <c r="B80" s="398"/>
      <c r="C80" s="398"/>
      <c r="D80" s="398"/>
      <c r="E80" s="398"/>
    </row>
    <row r="81" spans="1:5" ht="12">
      <c r="A81" s="398" t="s">
        <v>46</v>
      </c>
      <c r="B81" s="398"/>
      <c r="C81" s="398"/>
      <c r="D81" s="398"/>
      <c r="E81" s="398"/>
    </row>
    <row r="82" spans="1:5" ht="12">
      <c r="A82" s="398" t="s">
        <v>210</v>
      </c>
      <c r="B82" s="398"/>
      <c r="C82" s="398"/>
      <c r="D82" s="398"/>
      <c r="E82" s="398"/>
    </row>
    <row r="83" spans="1:5" ht="12">
      <c r="A83" s="399" t="s">
        <v>374</v>
      </c>
      <c r="B83" s="399"/>
      <c r="C83" s="399"/>
      <c r="D83" s="399"/>
      <c r="E83" s="399"/>
    </row>
    <row r="84" spans="1:5" ht="12">
      <c r="A84" s="400">
        <v>2021</v>
      </c>
      <c r="B84" s="400"/>
      <c r="C84" s="400"/>
      <c r="D84" s="400"/>
      <c r="E84" s="400"/>
    </row>
    <row r="85" spans="1:5" ht="14.25">
      <c r="A85" s="401" t="s">
        <v>375</v>
      </c>
      <c r="B85" s="401"/>
      <c r="C85" s="401"/>
      <c r="D85" s="401"/>
      <c r="E85" s="401"/>
    </row>
    <row r="86" spans="1:5" ht="12">
      <c r="A86" s="392" t="s">
        <v>68</v>
      </c>
      <c r="B86" s="393"/>
      <c r="C86" s="393"/>
      <c r="D86" s="393"/>
      <c r="E86" s="393"/>
    </row>
    <row r="87" spans="1:5" ht="12">
      <c r="A87" s="390" t="s">
        <v>496</v>
      </c>
      <c r="B87" s="391"/>
      <c r="C87" s="391"/>
      <c r="D87" s="391"/>
      <c r="E87" s="391"/>
    </row>
    <row r="88" spans="1:5" ht="12">
      <c r="A88" s="392" t="s">
        <v>79</v>
      </c>
      <c r="B88" s="393"/>
      <c r="C88" s="393"/>
      <c r="D88" s="393"/>
      <c r="E88" s="393"/>
    </row>
    <row r="89" spans="1:5" ht="12">
      <c r="A89" s="390" t="s">
        <v>498</v>
      </c>
      <c r="B89" s="391"/>
      <c r="C89" s="391"/>
      <c r="D89" s="391"/>
      <c r="E89" s="391"/>
    </row>
    <row r="90" spans="1:5" ht="12">
      <c r="A90" s="392"/>
      <c r="B90" s="393"/>
      <c r="C90" s="393"/>
      <c r="D90" s="393"/>
      <c r="E90" s="393"/>
    </row>
    <row r="91" spans="1:5" ht="12">
      <c r="A91" s="394"/>
      <c r="B91" s="395"/>
      <c r="C91" s="395"/>
      <c r="D91" s="395"/>
      <c r="E91" s="395"/>
    </row>
    <row r="92" spans="1:5" ht="12.75" thickBot="1">
      <c r="A92" s="396"/>
      <c r="B92" s="397"/>
      <c r="C92" s="397"/>
      <c r="D92" s="397"/>
      <c r="E92" s="397"/>
    </row>
    <row r="93" spans="1:5" ht="12.75" thickBot="1">
      <c r="A93" s="388" t="s">
        <v>376</v>
      </c>
      <c r="B93" s="389"/>
      <c r="C93" s="265" t="s">
        <v>377</v>
      </c>
      <c r="D93" s="265" t="s">
        <v>378</v>
      </c>
      <c r="E93" s="265" t="s">
        <v>377</v>
      </c>
    </row>
    <row r="94" spans="1:5" ht="12">
      <c r="A94" s="304" t="s">
        <v>381</v>
      </c>
      <c r="B94" s="305" t="s">
        <v>379</v>
      </c>
      <c r="C94" s="343">
        <v>0</v>
      </c>
      <c r="D94" s="305" t="s">
        <v>490</v>
      </c>
      <c r="E94" s="338">
        <v>129100</v>
      </c>
    </row>
    <row r="95" spans="1:5" ht="12">
      <c r="A95" s="304" t="s">
        <v>382</v>
      </c>
      <c r="B95" s="305" t="s">
        <v>380</v>
      </c>
      <c r="C95" s="344">
        <v>0</v>
      </c>
      <c r="D95" s="305" t="s">
        <v>491</v>
      </c>
      <c r="E95" s="339">
        <v>0</v>
      </c>
    </row>
    <row r="96" spans="1:5" ht="12">
      <c r="A96" s="304" t="s">
        <v>383</v>
      </c>
      <c r="B96" s="305" t="s">
        <v>379</v>
      </c>
      <c r="C96" s="344">
        <v>0</v>
      </c>
      <c r="D96" s="305" t="s">
        <v>492</v>
      </c>
      <c r="E96" s="339">
        <v>0</v>
      </c>
    </row>
    <row r="97" spans="1:5" ht="12">
      <c r="A97" s="304" t="s">
        <v>384</v>
      </c>
      <c r="B97" s="305" t="s">
        <v>380</v>
      </c>
      <c r="C97" s="344">
        <v>0</v>
      </c>
      <c r="D97" s="305" t="s">
        <v>493</v>
      </c>
      <c r="E97" s="339">
        <v>129100</v>
      </c>
    </row>
    <row r="98" spans="1:5" ht="12">
      <c r="A98" s="237"/>
      <c r="B98" s="153"/>
      <c r="C98" s="345"/>
      <c r="D98" s="305"/>
      <c r="E98" s="339"/>
    </row>
    <row r="99" spans="1:5" ht="12">
      <c r="A99" s="237"/>
      <c r="B99" s="153"/>
      <c r="C99" s="345"/>
      <c r="D99" s="260"/>
      <c r="E99" s="340"/>
    </row>
    <row r="100" spans="1:5" ht="12">
      <c r="A100" s="237"/>
      <c r="B100" s="153"/>
      <c r="C100" s="345"/>
      <c r="D100" s="305" t="s">
        <v>494</v>
      </c>
      <c r="E100" s="339">
        <v>200</v>
      </c>
    </row>
    <row r="101" spans="1:5" ht="12">
      <c r="A101" s="237"/>
      <c r="B101" s="153"/>
      <c r="C101" s="345"/>
      <c r="D101" s="305" t="s">
        <v>495</v>
      </c>
      <c r="E101" s="339">
        <v>200</v>
      </c>
    </row>
    <row r="102" spans="1:5" ht="12">
      <c r="A102" s="237"/>
      <c r="B102" s="153"/>
      <c r="C102" s="345"/>
      <c r="D102" s="260"/>
      <c r="E102" s="340"/>
    </row>
    <row r="103" spans="1:5" ht="12">
      <c r="A103" s="237"/>
      <c r="B103" s="153"/>
      <c r="C103" s="345"/>
      <c r="D103" s="260"/>
      <c r="E103" s="340"/>
    </row>
    <row r="104" spans="1:5" ht="12">
      <c r="A104" s="237"/>
      <c r="B104" s="153"/>
      <c r="C104" s="345"/>
      <c r="D104" s="260"/>
      <c r="E104" s="340"/>
    </row>
    <row r="105" spans="1:5" ht="12">
      <c r="A105" s="237"/>
      <c r="B105" s="153"/>
      <c r="C105" s="345"/>
      <c r="D105" s="260"/>
      <c r="E105" s="340"/>
    </row>
    <row r="106" spans="1:5" ht="12">
      <c r="A106" s="237"/>
      <c r="B106" s="153"/>
      <c r="C106" s="345"/>
      <c r="D106" s="260"/>
      <c r="E106" s="340"/>
    </row>
    <row r="107" spans="1:5" ht="12">
      <c r="A107" s="237"/>
      <c r="B107" s="153"/>
      <c r="C107" s="345"/>
      <c r="D107" s="260"/>
      <c r="E107" s="340"/>
    </row>
    <row r="108" spans="1:5" ht="12.75" thickBot="1">
      <c r="A108" s="239"/>
      <c r="B108" s="257"/>
      <c r="C108" s="346"/>
      <c r="D108" s="258"/>
      <c r="E108" s="341"/>
    </row>
    <row r="109" spans="1:5" ht="12.75" thickBot="1">
      <c r="A109" s="255" t="s">
        <v>80</v>
      </c>
      <c r="B109" s="256"/>
      <c r="C109" s="347">
        <v>0</v>
      </c>
      <c r="D109" s="256"/>
      <c r="E109" s="342">
        <v>129300</v>
      </c>
    </row>
    <row r="111" spans="1:5" ht="12">
      <c r="A111" s="254"/>
      <c r="B111" s="254"/>
      <c r="C111" s="254"/>
      <c r="D111" s="254"/>
      <c r="E111" s="254"/>
    </row>
    <row r="112" spans="1:5" ht="12">
      <c r="A112" s="254"/>
      <c r="B112" s="254"/>
      <c r="C112" s="254"/>
      <c r="D112" s="254"/>
      <c r="E112" s="254"/>
    </row>
    <row r="113" spans="1:5" ht="12">
      <c r="A113" s="254"/>
      <c r="B113" s="254"/>
      <c r="C113" s="254"/>
      <c r="D113" s="254"/>
      <c r="E113" s="254"/>
    </row>
    <row r="114" spans="1:5" ht="12">
      <c r="A114" s="254"/>
      <c r="B114" s="254"/>
      <c r="C114" s="254"/>
      <c r="D114" s="254"/>
      <c r="E114" s="254"/>
    </row>
    <row r="115" spans="1:5" ht="12">
      <c r="A115" s="254"/>
      <c r="B115" s="254"/>
      <c r="C115" s="254"/>
      <c r="D115" s="254"/>
      <c r="E115" s="254"/>
    </row>
    <row r="116" spans="1:5" ht="12">
      <c r="A116" s="254"/>
      <c r="B116" s="254"/>
      <c r="C116" s="254"/>
      <c r="D116" s="254"/>
      <c r="E116" s="254"/>
    </row>
    <row r="117" spans="1:5" ht="12">
      <c r="A117" s="254"/>
      <c r="B117" s="254"/>
      <c r="C117" s="254"/>
      <c r="D117" s="254"/>
      <c r="E117" s="254"/>
    </row>
    <row r="118" spans="1:5" ht="12">
      <c r="A118" s="254"/>
      <c r="B118" s="254"/>
      <c r="C118" s="254"/>
      <c r="D118" s="254"/>
      <c r="E118" s="254"/>
    </row>
    <row r="123" spans="1:5" ht="12">
      <c r="A123" s="398" t="s">
        <v>483</v>
      </c>
      <c r="B123" s="398"/>
      <c r="C123" s="398"/>
      <c r="D123" s="398"/>
      <c r="E123" s="398"/>
    </row>
    <row r="124" spans="1:5" ht="12">
      <c r="A124" s="398" t="s">
        <v>46</v>
      </c>
      <c r="B124" s="398"/>
      <c r="C124" s="398"/>
      <c r="D124" s="398"/>
      <c r="E124" s="398"/>
    </row>
    <row r="125" spans="1:5" ht="12">
      <c r="A125" s="398" t="s">
        <v>210</v>
      </c>
      <c r="B125" s="398"/>
      <c r="C125" s="398"/>
      <c r="D125" s="398"/>
      <c r="E125" s="398"/>
    </row>
    <row r="126" spans="1:5" ht="12">
      <c r="A126" s="399" t="s">
        <v>374</v>
      </c>
      <c r="B126" s="399"/>
      <c r="C126" s="399"/>
      <c r="D126" s="399"/>
      <c r="E126" s="399"/>
    </row>
    <row r="127" spans="1:5" ht="12">
      <c r="A127" s="400">
        <v>2021</v>
      </c>
      <c r="B127" s="400"/>
      <c r="C127" s="400"/>
      <c r="D127" s="400"/>
      <c r="E127" s="400"/>
    </row>
    <row r="128" spans="1:5" ht="14.25">
      <c r="A128" s="401" t="s">
        <v>375</v>
      </c>
      <c r="B128" s="401"/>
      <c r="C128" s="401"/>
      <c r="D128" s="401"/>
      <c r="E128" s="401"/>
    </row>
    <row r="129" spans="1:5" ht="12">
      <c r="A129" s="392" t="s">
        <v>68</v>
      </c>
      <c r="B129" s="393"/>
      <c r="C129" s="393"/>
      <c r="D129" s="393"/>
      <c r="E129" s="393"/>
    </row>
    <row r="130" spans="1:5" ht="12">
      <c r="A130" s="390" t="s">
        <v>496</v>
      </c>
      <c r="B130" s="391"/>
      <c r="C130" s="391"/>
      <c r="D130" s="391"/>
      <c r="E130" s="391"/>
    </row>
    <row r="131" spans="1:5" ht="12">
      <c r="A131" s="392" t="s">
        <v>79</v>
      </c>
      <c r="B131" s="393"/>
      <c r="C131" s="393"/>
      <c r="D131" s="393"/>
      <c r="E131" s="393"/>
    </row>
    <row r="132" spans="1:5" ht="12">
      <c r="A132" s="390" t="s">
        <v>499</v>
      </c>
      <c r="B132" s="391"/>
      <c r="C132" s="391"/>
      <c r="D132" s="391"/>
      <c r="E132" s="391"/>
    </row>
    <row r="133" spans="1:5" ht="12">
      <c r="A133" s="392"/>
      <c r="B133" s="393"/>
      <c r="C133" s="393"/>
      <c r="D133" s="393"/>
      <c r="E133" s="393"/>
    </row>
    <row r="134" spans="1:5" ht="12">
      <c r="A134" s="394"/>
      <c r="B134" s="395"/>
      <c r="C134" s="395"/>
      <c r="D134" s="395"/>
      <c r="E134" s="395"/>
    </row>
    <row r="135" spans="1:5" ht="12.75" thickBot="1">
      <c r="A135" s="396"/>
      <c r="B135" s="397"/>
      <c r="C135" s="397"/>
      <c r="D135" s="397"/>
      <c r="E135" s="397"/>
    </row>
    <row r="136" spans="1:5" ht="12.75" thickBot="1">
      <c r="A136" s="388" t="s">
        <v>376</v>
      </c>
      <c r="B136" s="389"/>
      <c r="C136" s="265" t="s">
        <v>377</v>
      </c>
      <c r="D136" s="265" t="s">
        <v>378</v>
      </c>
      <c r="E136" s="265" t="s">
        <v>377</v>
      </c>
    </row>
    <row r="137" spans="1:5" ht="12">
      <c r="A137" s="304" t="s">
        <v>381</v>
      </c>
      <c r="B137" s="305" t="s">
        <v>379</v>
      </c>
      <c r="C137" s="343">
        <v>0</v>
      </c>
      <c r="D137" s="305" t="s">
        <v>490</v>
      </c>
      <c r="E137" s="338">
        <v>198250</v>
      </c>
    </row>
    <row r="138" spans="1:5" ht="12">
      <c r="A138" s="304" t="s">
        <v>382</v>
      </c>
      <c r="B138" s="305" t="s">
        <v>380</v>
      </c>
      <c r="C138" s="344">
        <v>0</v>
      </c>
      <c r="D138" s="305" t="s">
        <v>491</v>
      </c>
      <c r="E138" s="339">
        <v>60250</v>
      </c>
    </row>
    <row r="139" spans="1:5" ht="12">
      <c r="A139" s="304" t="s">
        <v>383</v>
      </c>
      <c r="B139" s="305" t="s">
        <v>379</v>
      </c>
      <c r="C139" s="344">
        <v>0</v>
      </c>
      <c r="D139" s="305" t="s">
        <v>492</v>
      </c>
      <c r="E139" s="339">
        <v>0</v>
      </c>
    </row>
    <row r="140" spans="1:5" ht="12">
      <c r="A140" s="304" t="s">
        <v>384</v>
      </c>
      <c r="B140" s="305" t="s">
        <v>380</v>
      </c>
      <c r="C140" s="344">
        <v>0</v>
      </c>
      <c r="D140" s="305" t="s">
        <v>493</v>
      </c>
      <c r="E140" s="339">
        <v>137900</v>
      </c>
    </row>
    <row r="141" spans="1:5" ht="12">
      <c r="A141" s="237"/>
      <c r="B141" s="153"/>
      <c r="C141" s="345"/>
      <c r="D141" s="305"/>
      <c r="E141" s="339"/>
    </row>
    <row r="142" spans="1:5" ht="12">
      <c r="A142" s="237"/>
      <c r="B142" s="153"/>
      <c r="C142" s="345"/>
      <c r="D142" s="260"/>
      <c r="E142" s="340"/>
    </row>
    <row r="143" spans="1:5" ht="12">
      <c r="A143" s="237"/>
      <c r="B143" s="153"/>
      <c r="C143" s="345"/>
      <c r="D143" s="305" t="s">
        <v>494</v>
      </c>
      <c r="E143" s="339">
        <v>200</v>
      </c>
    </row>
    <row r="144" spans="1:5" ht="12">
      <c r="A144" s="237"/>
      <c r="B144" s="153"/>
      <c r="C144" s="345"/>
      <c r="D144" s="305" t="s">
        <v>495</v>
      </c>
      <c r="E144" s="339">
        <v>200</v>
      </c>
    </row>
    <row r="145" spans="1:5" ht="12">
      <c r="A145" s="237"/>
      <c r="B145" s="153"/>
      <c r="C145" s="345"/>
      <c r="D145" s="260"/>
      <c r="E145" s="340"/>
    </row>
    <row r="146" spans="1:5" ht="12">
      <c r="A146" s="237"/>
      <c r="B146" s="153"/>
      <c r="C146" s="345"/>
      <c r="D146" s="260"/>
      <c r="E146" s="340"/>
    </row>
    <row r="147" spans="1:5" ht="12">
      <c r="A147" s="237"/>
      <c r="B147" s="153"/>
      <c r="C147" s="345"/>
      <c r="D147" s="260"/>
      <c r="E147" s="340"/>
    </row>
    <row r="148" spans="1:5" ht="12">
      <c r="A148" s="237"/>
      <c r="B148" s="153"/>
      <c r="C148" s="345"/>
      <c r="D148" s="260"/>
      <c r="E148" s="340"/>
    </row>
    <row r="149" spans="1:5" ht="12">
      <c r="A149" s="237"/>
      <c r="B149" s="153"/>
      <c r="C149" s="345"/>
      <c r="D149" s="260"/>
      <c r="E149" s="340"/>
    </row>
    <row r="150" spans="1:5" ht="12">
      <c r="A150" s="237"/>
      <c r="B150" s="153"/>
      <c r="C150" s="345"/>
      <c r="D150" s="260"/>
      <c r="E150" s="340"/>
    </row>
    <row r="151" spans="1:5" ht="12.75" thickBot="1">
      <c r="A151" s="239"/>
      <c r="B151" s="257"/>
      <c r="C151" s="346"/>
      <c r="D151" s="258"/>
      <c r="E151" s="341"/>
    </row>
    <row r="152" spans="1:5" ht="12.75" thickBot="1">
      <c r="A152" s="255" t="s">
        <v>80</v>
      </c>
      <c r="B152" s="256"/>
      <c r="C152" s="347">
        <v>0</v>
      </c>
      <c r="D152" s="256"/>
      <c r="E152" s="342">
        <v>198450</v>
      </c>
    </row>
    <row r="153" spans="4:6" ht="12">
      <c r="D153" s="525"/>
      <c r="E153" s="525"/>
      <c r="F153" s="526"/>
    </row>
    <row r="154" spans="4:6" ht="12">
      <c r="D154" s="525"/>
      <c r="E154" s="525"/>
      <c r="F154" s="526"/>
    </row>
    <row r="155" spans="4:6" ht="12">
      <c r="D155" s="525"/>
      <c r="E155" s="525"/>
      <c r="F155" s="526"/>
    </row>
    <row r="160" spans="1:5" ht="12">
      <c r="A160" s="398" t="s">
        <v>483</v>
      </c>
      <c r="B160" s="398"/>
      <c r="C160" s="398"/>
      <c r="D160" s="398"/>
      <c r="E160" s="398"/>
    </row>
    <row r="161" spans="1:5" ht="12">
      <c r="A161" s="398" t="s">
        <v>46</v>
      </c>
      <c r="B161" s="398"/>
      <c r="C161" s="398"/>
      <c r="D161" s="398"/>
      <c r="E161" s="398"/>
    </row>
    <row r="162" spans="1:5" ht="12">
      <c r="A162" s="398" t="s">
        <v>210</v>
      </c>
      <c r="B162" s="398"/>
      <c r="C162" s="398"/>
      <c r="D162" s="398"/>
      <c r="E162" s="398"/>
    </row>
    <row r="163" spans="1:5" ht="12">
      <c r="A163" s="399" t="s">
        <v>374</v>
      </c>
      <c r="B163" s="399"/>
      <c r="C163" s="399"/>
      <c r="D163" s="399"/>
      <c r="E163" s="399"/>
    </row>
    <row r="164" spans="1:5" ht="12">
      <c r="A164" s="400">
        <v>2021</v>
      </c>
      <c r="B164" s="400"/>
      <c r="C164" s="400"/>
      <c r="D164" s="400"/>
      <c r="E164" s="400"/>
    </row>
    <row r="165" spans="1:5" ht="14.25">
      <c r="A165" s="401" t="s">
        <v>375</v>
      </c>
      <c r="B165" s="401"/>
      <c r="C165" s="401"/>
      <c r="D165" s="401"/>
      <c r="E165" s="401"/>
    </row>
    <row r="166" spans="1:5" ht="12">
      <c r="A166" s="392" t="s">
        <v>68</v>
      </c>
      <c r="B166" s="393"/>
      <c r="C166" s="393"/>
      <c r="D166" s="393"/>
      <c r="E166" s="393"/>
    </row>
    <row r="167" spans="1:5" ht="12">
      <c r="A167" s="390" t="s">
        <v>500</v>
      </c>
      <c r="B167" s="391"/>
      <c r="C167" s="391"/>
      <c r="D167" s="391"/>
      <c r="E167" s="391"/>
    </row>
    <row r="168" spans="1:5" ht="12">
      <c r="A168" s="392" t="s">
        <v>79</v>
      </c>
      <c r="B168" s="393"/>
      <c r="C168" s="393"/>
      <c r="D168" s="393"/>
      <c r="E168" s="393"/>
    </row>
    <row r="169" spans="1:5" ht="12">
      <c r="A169" s="390" t="s">
        <v>501</v>
      </c>
      <c r="B169" s="391"/>
      <c r="C169" s="391"/>
      <c r="D169" s="391"/>
      <c r="E169" s="391"/>
    </row>
    <row r="170" spans="1:5" ht="12">
      <c r="A170" s="392"/>
      <c r="B170" s="393"/>
      <c r="C170" s="393"/>
      <c r="D170" s="393"/>
      <c r="E170" s="393"/>
    </row>
    <row r="171" spans="1:5" ht="12">
      <c r="A171" s="394"/>
      <c r="B171" s="395"/>
      <c r="C171" s="395"/>
      <c r="D171" s="395"/>
      <c r="E171" s="395"/>
    </row>
    <row r="172" spans="1:5" ht="12.75" thickBot="1">
      <c r="A172" s="396"/>
      <c r="B172" s="397"/>
      <c r="C172" s="397"/>
      <c r="D172" s="397"/>
      <c r="E172" s="397"/>
    </row>
    <row r="173" spans="1:5" ht="12.75" thickBot="1">
      <c r="A173" s="388" t="s">
        <v>376</v>
      </c>
      <c r="B173" s="389"/>
      <c r="C173" s="265" t="s">
        <v>377</v>
      </c>
      <c r="D173" s="265" t="s">
        <v>378</v>
      </c>
      <c r="E173" s="265" t="s">
        <v>377</v>
      </c>
    </row>
    <row r="174" spans="1:5" ht="12">
      <c r="A174" s="304" t="s">
        <v>381</v>
      </c>
      <c r="B174" s="305" t="s">
        <v>379</v>
      </c>
      <c r="C174" s="308">
        <v>1717370</v>
      </c>
      <c r="D174" s="305" t="s">
        <v>490</v>
      </c>
      <c r="E174" s="338">
        <v>597700</v>
      </c>
    </row>
    <row r="175" spans="1:5" ht="12">
      <c r="A175" s="304" t="s">
        <v>382</v>
      </c>
      <c r="B175" s="305" t="s">
        <v>380</v>
      </c>
      <c r="C175" s="306" t="s">
        <v>377</v>
      </c>
      <c r="D175" s="305" t="s">
        <v>491</v>
      </c>
      <c r="E175" s="339">
        <v>562500</v>
      </c>
    </row>
    <row r="176" spans="1:5" ht="12">
      <c r="A176" s="304" t="s">
        <v>383</v>
      </c>
      <c r="B176" s="305" t="s">
        <v>379</v>
      </c>
      <c r="C176" s="309">
        <v>720000</v>
      </c>
      <c r="D176" s="305" t="s">
        <v>492</v>
      </c>
      <c r="E176" s="339">
        <v>0</v>
      </c>
    </row>
    <row r="177" spans="1:5" ht="12">
      <c r="A177" s="304" t="s">
        <v>384</v>
      </c>
      <c r="B177" s="305" t="s">
        <v>380</v>
      </c>
      <c r="C177" s="306" t="s">
        <v>377</v>
      </c>
      <c r="D177" s="305" t="s">
        <v>493</v>
      </c>
      <c r="E177" s="339">
        <v>35200</v>
      </c>
    </row>
    <row r="178" spans="1:5" ht="12">
      <c r="A178" s="237"/>
      <c r="B178" s="153"/>
      <c r="C178" s="238"/>
      <c r="D178" s="305"/>
      <c r="E178" s="339"/>
    </row>
    <row r="179" spans="1:5" ht="12">
      <c r="A179" s="237"/>
      <c r="B179" s="153"/>
      <c r="C179" s="238"/>
      <c r="D179" s="260"/>
      <c r="E179" s="340"/>
    </row>
    <row r="180" spans="1:5" ht="12">
      <c r="A180" s="237"/>
      <c r="B180" s="153"/>
      <c r="C180" s="238"/>
      <c r="D180" s="305" t="s">
        <v>494</v>
      </c>
      <c r="E180" s="339">
        <v>0</v>
      </c>
    </row>
    <row r="181" spans="1:5" ht="12">
      <c r="A181" s="237"/>
      <c r="B181" s="153"/>
      <c r="C181" s="238"/>
      <c r="D181" s="305" t="s">
        <v>495</v>
      </c>
      <c r="E181" s="339">
        <v>0</v>
      </c>
    </row>
    <row r="182" spans="1:5" ht="12">
      <c r="A182" s="237"/>
      <c r="B182" s="153"/>
      <c r="C182" s="238"/>
      <c r="D182" s="260"/>
      <c r="E182" s="340"/>
    </row>
    <row r="183" spans="1:5" ht="12">
      <c r="A183" s="237"/>
      <c r="B183" s="153"/>
      <c r="C183" s="238"/>
      <c r="D183" s="307" t="s">
        <v>502</v>
      </c>
      <c r="E183" s="340">
        <v>1839670</v>
      </c>
    </row>
    <row r="184" spans="1:5" ht="12">
      <c r="A184" s="237"/>
      <c r="B184" s="153"/>
      <c r="C184" s="238"/>
      <c r="D184" s="260"/>
      <c r="E184" s="340"/>
    </row>
    <row r="185" spans="1:5" ht="12">
      <c r="A185" s="237"/>
      <c r="B185" s="153"/>
      <c r="C185" s="238"/>
      <c r="D185" s="260"/>
      <c r="E185" s="340"/>
    </row>
    <row r="186" spans="1:5" ht="12">
      <c r="A186" s="237"/>
      <c r="B186" s="153"/>
      <c r="C186" s="238"/>
      <c r="D186" s="260"/>
      <c r="E186" s="340"/>
    </row>
    <row r="187" spans="1:5" ht="12">
      <c r="A187" s="237"/>
      <c r="B187" s="153"/>
      <c r="C187" s="238"/>
      <c r="D187" s="260"/>
      <c r="E187" s="340"/>
    </row>
    <row r="188" spans="1:5" ht="12.75" thickBot="1">
      <c r="A188" s="239"/>
      <c r="B188" s="257"/>
      <c r="C188" s="259"/>
      <c r="D188" s="258"/>
      <c r="E188" s="341"/>
    </row>
    <row r="189" spans="1:5" ht="12.75" thickBot="1">
      <c r="A189" s="255" t="s">
        <v>80</v>
      </c>
      <c r="B189" s="256"/>
      <c r="C189" s="310">
        <v>2437370</v>
      </c>
      <c r="D189" s="256"/>
      <c r="E189" s="342">
        <v>2437370</v>
      </c>
    </row>
  </sheetData>
  <sheetProtection/>
  <mergeCells count="71">
    <mergeCell ref="A1:E1"/>
    <mergeCell ref="A2:E2"/>
    <mergeCell ref="A3:E3"/>
    <mergeCell ref="A4:E4"/>
    <mergeCell ref="A5:E5"/>
    <mergeCell ref="A14:B14"/>
    <mergeCell ref="A6:E6"/>
    <mergeCell ref="A8:E8"/>
    <mergeCell ref="A7:E7"/>
    <mergeCell ref="A12:E12"/>
    <mergeCell ref="A11:E11"/>
    <mergeCell ref="A9:E9"/>
    <mergeCell ref="A10:E10"/>
    <mergeCell ref="A13:E13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B53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B93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B136"/>
    <mergeCell ref="A160:E160"/>
    <mergeCell ref="A161:E161"/>
    <mergeCell ref="A162:E162"/>
    <mergeCell ref="A163:E163"/>
    <mergeCell ref="A164:E164"/>
    <mergeCell ref="A165:E165"/>
    <mergeCell ref="A166:E166"/>
    <mergeCell ref="A173:B173"/>
    <mergeCell ref="A167:E167"/>
    <mergeCell ref="A168:E168"/>
    <mergeCell ref="A169:E169"/>
    <mergeCell ref="A170:E170"/>
    <mergeCell ref="A171:E171"/>
    <mergeCell ref="A172:E17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53"/>
  <sheetViews>
    <sheetView zoomScaleSheetLayoutView="100" zoomScalePageLayoutView="0" workbookViewId="0" topLeftCell="A4">
      <selection activeCell="A4" sqref="A4:E30"/>
    </sheetView>
  </sheetViews>
  <sheetFormatPr defaultColWidth="9.140625" defaultRowHeight="11.25" customHeight="1"/>
  <cols>
    <col min="1" max="1" width="22.421875" style="2" customWidth="1"/>
    <col min="2" max="2" width="21.00390625" style="2" customWidth="1"/>
    <col min="3" max="3" width="15.8515625" style="2" customWidth="1"/>
    <col min="4" max="4" width="16.140625" style="2" customWidth="1"/>
    <col min="5" max="5" width="20.28125" style="2" customWidth="1"/>
    <col min="6" max="16384" width="9.140625" style="2" customWidth="1"/>
  </cols>
  <sheetData>
    <row r="1" spans="1:5" ht="11.25" customHeight="1">
      <c r="A1" s="403"/>
      <c r="B1" s="403"/>
      <c r="C1" s="403"/>
      <c r="D1" s="403"/>
      <c r="E1" s="403"/>
    </row>
    <row r="2" spans="1:5" ht="16.5" customHeight="1">
      <c r="A2" s="364" t="s">
        <v>483</v>
      </c>
      <c r="B2" s="364"/>
      <c r="C2" s="364"/>
      <c r="D2" s="364"/>
      <c r="E2" s="364"/>
    </row>
    <row r="3" spans="1:7" ht="16.5" customHeight="1">
      <c r="A3" s="364" t="s">
        <v>46</v>
      </c>
      <c r="B3" s="364"/>
      <c r="C3" s="364"/>
      <c r="D3" s="364"/>
      <c r="E3" s="364"/>
      <c r="F3" s="145"/>
      <c r="G3" s="145"/>
    </row>
    <row r="4" spans="1:7" ht="16.5" customHeight="1">
      <c r="A4" s="364" t="s">
        <v>81</v>
      </c>
      <c r="B4" s="364"/>
      <c r="C4" s="364"/>
      <c r="D4" s="364"/>
      <c r="E4" s="404"/>
      <c r="F4" s="145"/>
      <c r="G4" s="145"/>
    </row>
    <row r="5" spans="1:7" ht="16.5" customHeight="1">
      <c r="A5" s="364" t="s">
        <v>324</v>
      </c>
      <c r="B5" s="364"/>
      <c r="C5" s="364"/>
      <c r="D5" s="364"/>
      <c r="E5" s="364"/>
      <c r="F5" s="145"/>
      <c r="G5" s="145"/>
    </row>
    <row r="6" spans="1:7" ht="16.5" customHeight="1">
      <c r="A6" s="410">
        <v>2021</v>
      </c>
      <c r="B6" s="410"/>
      <c r="C6" s="410"/>
      <c r="D6" s="410"/>
      <c r="E6" s="410"/>
      <c r="F6" s="145"/>
      <c r="G6" s="145"/>
    </row>
    <row r="7" spans="1:7" ht="11.25" customHeight="1">
      <c r="A7" s="403"/>
      <c r="B7" s="403"/>
      <c r="C7" s="403"/>
      <c r="D7" s="403"/>
      <c r="E7" s="403"/>
      <c r="F7" s="145"/>
      <c r="G7" s="145"/>
    </row>
    <row r="8" s="145" customFormat="1" ht="6" customHeight="1"/>
    <row r="9" spans="1:5" s="145" customFormat="1" ht="16.5" customHeight="1" thickBot="1">
      <c r="A9" s="146" t="s">
        <v>160</v>
      </c>
      <c r="B9" s="147"/>
      <c r="C9" s="147"/>
      <c r="D9" s="147"/>
      <c r="E9" s="148">
        <v>1</v>
      </c>
    </row>
    <row r="10" spans="1:5" s="145" customFormat="1" ht="16.5" customHeight="1" thickBot="1">
      <c r="A10" s="411" t="s">
        <v>21</v>
      </c>
      <c r="B10" s="405" t="s">
        <v>22</v>
      </c>
      <c r="C10" s="405" t="s">
        <v>23</v>
      </c>
      <c r="D10" s="406" t="s">
        <v>11</v>
      </c>
      <c r="E10" s="378" t="s">
        <v>12</v>
      </c>
    </row>
    <row r="11" spans="1:5" s="145" customFormat="1" ht="16.5" customHeight="1" thickBot="1">
      <c r="A11" s="411"/>
      <c r="B11" s="405"/>
      <c r="C11" s="405"/>
      <c r="D11" s="406"/>
      <c r="E11" s="378"/>
    </row>
    <row r="12" spans="1:5" s="145" customFormat="1" ht="16.5" customHeight="1" thickBot="1">
      <c r="A12" s="411"/>
      <c r="B12" s="405"/>
      <c r="C12" s="405"/>
      <c r="D12" s="71">
        <v>2021</v>
      </c>
      <c r="E12" s="378"/>
    </row>
    <row r="13" spans="1:5" s="145" customFormat="1" ht="11.25" customHeight="1" thickBot="1">
      <c r="A13" s="293" t="s">
        <v>484</v>
      </c>
      <c r="B13" s="149"/>
      <c r="C13" s="149"/>
      <c r="D13" s="295">
        <v>3600</v>
      </c>
      <c r="E13" s="155"/>
    </row>
    <row r="14" spans="1:5" s="145" customFormat="1" ht="11.25" customHeight="1" thickBot="1">
      <c r="A14" s="294" t="s">
        <v>485</v>
      </c>
      <c r="B14" s="149"/>
      <c r="C14" s="149"/>
      <c r="D14" s="295">
        <v>400</v>
      </c>
      <c r="E14" s="155"/>
    </row>
    <row r="15" spans="1:5" s="145" customFormat="1" ht="11.25" customHeight="1" thickBot="1">
      <c r="A15" s="294" t="s">
        <v>486</v>
      </c>
      <c r="B15" s="149"/>
      <c r="C15" s="149"/>
      <c r="D15" s="295">
        <v>1000</v>
      </c>
      <c r="E15" s="155"/>
    </row>
    <row r="16" spans="1:5" s="145" customFormat="1" ht="11.25" customHeight="1">
      <c r="A16" s="154"/>
      <c r="B16" s="149"/>
      <c r="C16" s="149"/>
      <c r="D16" s="149"/>
      <c r="E16" s="155"/>
    </row>
    <row r="17" spans="1:5" s="145" customFormat="1" ht="11.25" customHeight="1">
      <c r="A17" s="154"/>
      <c r="B17" s="149"/>
      <c r="C17" s="149"/>
      <c r="D17" s="149"/>
      <c r="E17" s="155"/>
    </row>
    <row r="18" spans="1:5" s="145" customFormat="1" ht="11.25" customHeight="1">
      <c r="A18" s="154"/>
      <c r="B18" s="149"/>
      <c r="C18" s="149"/>
      <c r="D18" s="149"/>
      <c r="E18" s="155"/>
    </row>
    <row r="19" spans="1:5" s="145" customFormat="1" ht="11.25" customHeight="1">
      <c r="A19" s="154"/>
      <c r="B19" s="149"/>
      <c r="C19" s="149"/>
      <c r="D19" s="149"/>
      <c r="E19" s="155"/>
    </row>
    <row r="20" spans="1:5" s="145" customFormat="1" ht="11.25" customHeight="1">
      <c r="A20" s="154"/>
      <c r="B20" s="149"/>
      <c r="C20" s="149"/>
      <c r="D20" s="149"/>
      <c r="E20" s="155"/>
    </row>
    <row r="21" spans="1:5" s="145" customFormat="1" ht="11.25" customHeight="1">
      <c r="A21" s="154"/>
      <c r="B21" s="149"/>
      <c r="C21" s="149"/>
      <c r="D21" s="149"/>
      <c r="E21" s="155"/>
    </row>
    <row r="22" spans="1:5" s="145" customFormat="1" ht="11.25" customHeight="1">
      <c r="A22" s="154"/>
      <c r="B22" s="149"/>
      <c r="C22" s="149"/>
      <c r="D22" s="149"/>
      <c r="E22" s="155"/>
    </row>
    <row r="23" spans="1:5" s="145" customFormat="1" ht="11.25" customHeight="1">
      <c r="A23" s="154"/>
      <c r="B23" s="149"/>
      <c r="C23" s="149"/>
      <c r="D23" s="149"/>
      <c r="E23" s="155"/>
    </row>
    <row r="24" spans="1:5" s="145" customFormat="1" ht="11.25" customHeight="1">
      <c r="A24" s="154"/>
      <c r="B24" s="149"/>
      <c r="C24" s="149"/>
      <c r="D24" s="149"/>
      <c r="E24" s="155"/>
    </row>
    <row r="25" spans="1:5" s="145" customFormat="1" ht="11.25" customHeight="1">
      <c r="A25" s="154"/>
      <c r="B25" s="149"/>
      <c r="C25" s="149"/>
      <c r="D25" s="149"/>
      <c r="E25" s="155"/>
    </row>
    <row r="26" spans="1:5" s="145" customFormat="1" ht="11.25" customHeight="1">
      <c r="A26" s="154"/>
      <c r="B26" s="149"/>
      <c r="C26" s="149"/>
      <c r="D26" s="149"/>
      <c r="E26" s="155"/>
    </row>
    <row r="27" spans="1:5" s="145" customFormat="1" ht="11.25" customHeight="1">
      <c r="A27" s="154"/>
      <c r="B27" s="149"/>
      <c r="C27" s="149"/>
      <c r="D27" s="149"/>
      <c r="E27" s="155"/>
    </row>
    <row r="28" spans="1:5" s="145" customFormat="1" ht="11.25" customHeight="1">
      <c r="A28" s="154"/>
      <c r="B28" s="149"/>
      <c r="C28" s="149"/>
      <c r="D28" s="149"/>
      <c r="E28" s="155"/>
    </row>
    <row r="29" spans="1:5" s="145" customFormat="1" ht="11.25" customHeight="1" thickBot="1">
      <c r="A29" s="154"/>
      <c r="B29" s="149"/>
      <c r="C29" s="149"/>
      <c r="D29" s="149"/>
      <c r="E29" s="155"/>
    </row>
    <row r="30" spans="1:5" s="145" customFormat="1" ht="16.5" customHeight="1" thickBot="1">
      <c r="A30" s="407" t="s">
        <v>4</v>
      </c>
      <c r="B30" s="408"/>
      <c r="C30" s="408"/>
      <c r="D30" s="261">
        <f>SUM(D13:D29)</f>
        <v>5000</v>
      </c>
      <c r="E30" s="156" t="s">
        <v>13</v>
      </c>
    </row>
    <row r="31" spans="1:5" s="145" customFormat="1" ht="16.5" customHeight="1">
      <c r="A31" s="150"/>
      <c r="B31" s="150"/>
      <c r="C31" s="150"/>
      <c r="D31" s="150"/>
      <c r="E31" s="151"/>
    </row>
    <row r="36" ht="14.25" customHeight="1">
      <c r="A36" s="152"/>
    </row>
    <row r="38" spans="1:2" ht="11.25" customHeight="1">
      <c r="A38" s="409"/>
      <c r="B38" s="409"/>
    </row>
    <row r="53" ht="11.25" customHeight="1">
      <c r="C53" s="2">
        <v>52</v>
      </c>
    </row>
  </sheetData>
  <sheetProtection/>
  <mergeCells count="14">
    <mergeCell ref="A30:C30"/>
    <mergeCell ref="A38:B38"/>
    <mergeCell ref="A5:E5"/>
    <mergeCell ref="A6:E6"/>
    <mergeCell ref="A7:E7"/>
    <mergeCell ref="A10:A12"/>
    <mergeCell ref="A1:E1"/>
    <mergeCell ref="A2:E2"/>
    <mergeCell ref="A3:E3"/>
    <mergeCell ref="A4:E4"/>
    <mergeCell ref="B10:B12"/>
    <mergeCell ref="C10:C12"/>
    <mergeCell ref="D10:D11"/>
    <mergeCell ref="E10:E12"/>
  </mergeCells>
  <printOptions/>
  <pageMargins left="0.7874015748031497" right="0.7874015748031497" top="0.79" bottom="0.6" header="0.5118110236220472" footer="0.5118110236220472"/>
  <pageSetup horizontalDpi="300" verticalDpi="300" orientation="landscape" paperSize="9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43"/>
  <sheetViews>
    <sheetView zoomScaleSheetLayoutView="100" zoomScalePageLayoutView="0" workbookViewId="0" topLeftCell="A1">
      <selection activeCell="A2" sqref="A2:B22"/>
    </sheetView>
  </sheetViews>
  <sheetFormatPr defaultColWidth="9.140625" defaultRowHeight="11.25" customHeight="1"/>
  <cols>
    <col min="1" max="1" width="81.7109375" style="38" customWidth="1"/>
    <col min="2" max="2" width="44.7109375" style="38" customWidth="1"/>
    <col min="3" max="16384" width="9.140625" style="38" customWidth="1"/>
  </cols>
  <sheetData>
    <row r="1" spans="1:2" ht="13.5" customHeight="1">
      <c r="A1" s="364"/>
      <c r="B1" s="364"/>
    </row>
    <row r="2" spans="1:2" ht="13.5" customHeight="1">
      <c r="A2" s="364" t="s">
        <v>483</v>
      </c>
      <c r="B2" s="364"/>
    </row>
    <row r="3" spans="1:9" ht="13.5" customHeight="1">
      <c r="A3" s="364" t="s">
        <v>46</v>
      </c>
      <c r="B3" s="364"/>
      <c r="C3" s="13"/>
      <c r="D3" s="13"/>
      <c r="E3" s="13"/>
      <c r="F3" s="13"/>
      <c r="G3" s="13"/>
      <c r="H3" s="13"/>
      <c r="I3" s="13"/>
    </row>
    <row r="4" spans="1:9" ht="13.5" customHeight="1">
      <c r="A4" s="364" t="s">
        <v>49</v>
      </c>
      <c r="B4" s="364"/>
      <c r="C4" s="13"/>
      <c r="D4" s="13"/>
      <c r="E4" s="13"/>
      <c r="F4" s="13"/>
      <c r="G4" s="126" t="s">
        <v>39</v>
      </c>
      <c r="H4" s="13"/>
      <c r="I4" s="13"/>
    </row>
    <row r="5" spans="1:9" ht="13.5" customHeight="1">
      <c r="A5" s="364" t="s">
        <v>325</v>
      </c>
      <c r="B5" s="364"/>
      <c r="C5" s="13"/>
      <c r="D5" s="13"/>
      <c r="E5" s="13"/>
      <c r="F5" s="13"/>
      <c r="G5" s="13"/>
      <c r="H5" s="13"/>
      <c r="I5" s="13"/>
    </row>
    <row r="6" spans="1:10" ht="13.5" customHeight="1">
      <c r="A6" s="410">
        <v>2021</v>
      </c>
      <c r="B6" s="410"/>
      <c r="C6" s="13"/>
      <c r="D6" s="13"/>
      <c r="E6" s="13"/>
      <c r="F6" s="13"/>
      <c r="G6" s="13"/>
      <c r="H6" s="13"/>
      <c r="I6" s="13"/>
      <c r="J6" s="13"/>
    </row>
    <row r="7" spans="1:2" ht="11.25" customHeight="1">
      <c r="A7" s="364"/>
      <c r="B7" s="364"/>
    </row>
    <row r="8" spans="1:2" ht="11.25" customHeight="1">
      <c r="A8" s="364"/>
      <c r="B8" s="364"/>
    </row>
    <row r="9" spans="1:2" ht="0.75" customHeight="1">
      <c r="A9" s="127"/>
      <c r="B9" s="127"/>
    </row>
    <row r="10" spans="1:2" ht="16.5" customHeight="1" thickBot="1">
      <c r="A10" s="128" t="s">
        <v>160</v>
      </c>
      <c r="B10" s="129">
        <v>1</v>
      </c>
    </row>
    <row r="11" spans="1:2" ht="16.5" customHeight="1">
      <c r="A11" s="374" t="s">
        <v>44</v>
      </c>
      <c r="B11" s="414" t="s">
        <v>341</v>
      </c>
    </row>
    <row r="12" spans="1:2" s="130" customFormat="1" ht="16.5" customHeight="1" thickBot="1">
      <c r="A12" s="413"/>
      <c r="B12" s="415"/>
    </row>
    <row r="13" spans="1:2" ht="16.5" customHeight="1">
      <c r="A13" s="132" t="s">
        <v>14</v>
      </c>
      <c r="B13" s="133"/>
    </row>
    <row r="14" spans="1:2" ht="16.5" customHeight="1">
      <c r="A14" s="134" t="s">
        <v>41</v>
      </c>
      <c r="B14" s="135"/>
    </row>
    <row r="15" spans="1:2" ht="16.5" customHeight="1">
      <c r="A15" s="132" t="s">
        <v>161</v>
      </c>
      <c r="B15" s="136"/>
    </row>
    <row r="16" spans="1:2" ht="16.5" customHeight="1">
      <c r="A16" s="137" t="s">
        <v>15</v>
      </c>
      <c r="B16" s="138">
        <f>B13-B14-B15</f>
        <v>0</v>
      </c>
    </row>
    <row r="17" spans="1:2" ht="16.5" customHeight="1">
      <c r="A17" s="266" t="s">
        <v>16</v>
      </c>
      <c r="B17" s="139"/>
    </row>
    <row r="18" spans="1:2" ht="16.5" customHeight="1">
      <c r="A18" s="137" t="s">
        <v>17</v>
      </c>
      <c r="B18" s="138">
        <f>B16+B17</f>
        <v>0</v>
      </c>
    </row>
    <row r="19" spans="1:2" ht="16.5" customHeight="1">
      <c r="A19" s="140" t="s">
        <v>18</v>
      </c>
      <c r="B19" s="141">
        <f>B20+B21</f>
        <v>0</v>
      </c>
    </row>
    <row r="20" spans="1:2" ht="16.5" customHeight="1">
      <c r="A20" s="134" t="s">
        <v>42</v>
      </c>
      <c r="B20" s="135"/>
    </row>
    <row r="21" spans="1:2" ht="16.5" customHeight="1" thickBot="1">
      <c r="A21" s="142" t="s">
        <v>43</v>
      </c>
      <c r="B21" s="143"/>
    </row>
    <row r="22" spans="1:2" ht="16.5" customHeight="1" thickBot="1">
      <c r="A22" s="144" t="s">
        <v>7</v>
      </c>
      <c r="B22" s="296" t="s">
        <v>487</v>
      </c>
    </row>
    <row r="23" spans="1:2" ht="16.5" customHeight="1">
      <c r="A23" s="416"/>
      <c r="B23" s="416"/>
    </row>
    <row r="24" ht="16.5" customHeight="1"/>
    <row r="25" ht="16.5" customHeight="1"/>
    <row r="34" ht="15.75" customHeight="1">
      <c r="A34" s="131"/>
    </row>
    <row r="43" spans="1:2" ht="11.25" customHeight="1">
      <c r="A43" s="412"/>
      <c r="B43" s="412"/>
    </row>
  </sheetData>
  <sheetProtection/>
  <mergeCells count="12">
    <mergeCell ref="A43:B43"/>
    <mergeCell ref="A8:B8"/>
    <mergeCell ref="A11:A12"/>
    <mergeCell ref="B11:B12"/>
    <mergeCell ref="A23:B23"/>
    <mergeCell ref="A6:B6"/>
    <mergeCell ref="A1:B1"/>
    <mergeCell ref="A2:B2"/>
    <mergeCell ref="A3:B3"/>
    <mergeCell ref="A5:B5"/>
    <mergeCell ref="A4:B4"/>
    <mergeCell ref="A7:B7"/>
  </mergeCells>
  <printOptions/>
  <pageMargins left="0.82" right="0.46" top="1" bottom="1" header="0.5" footer="0.5"/>
  <pageSetup horizontalDpi="300" verticalDpi="300" orientation="landscape" paperSize="9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55"/>
  <sheetViews>
    <sheetView zoomScale="90" zoomScaleNormal="90" zoomScalePageLayoutView="0" workbookViewId="0" topLeftCell="A27">
      <selection activeCell="A1" sqref="A1:B50"/>
    </sheetView>
  </sheetViews>
  <sheetFormatPr defaultColWidth="9.140625" defaultRowHeight="12.75"/>
  <cols>
    <col min="1" max="1" width="77.7109375" style="38" customWidth="1"/>
    <col min="2" max="2" width="18.28125" style="38" customWidth="1"/>
    <col min="3" max="3" width="9.140625" style="38" customWidth="1"/>
    <col min="4" max="4" width="13.57421875" style="38" bestFit="1" customWidth="1"/>
    <col min="5" max="16384" width="9.140625" style="38" customWidth="1"/>
  </cols>
  <sheetData>
    <row r="1" spans="1:4" ht="21.75" customHeight="1">
      <c r="A1" s="364" t="s">
        <v>483</v>
      </c>
      <c r="B1" s="364"/>
      <c r="C1" s="180"/>
      <c r="D1" s="180"/>
    </row>
    <row r="2" spans="1:4" ht="17.25" customHeight="1">
      <c r="A2" s="430" t="s">
        <v>46</v>
      </c>
      <c r="B2" s="430"/>
      <c r="C2" s="180"/>
      <c r="D2" s="180"/>
    </row>
    <row r="3" spans="1:4" ht="15" customHeight="1">
      <c r="A3" s="430" t="s">
        <v>163</v>
      </c>
      <c r="B3" s="430"/>
      <c r="C3" s="180"/>
      <c r="D3" s="180"/>
    </row>
    <row r="4" spans="1:4" ht="15" customHeight="1">
      <c r="A4" s="431" t="s">
        <v>69</v>
      </c>
      <c r="B4" s="431"/>
      <c r="C4" s="180"/>
      <c r="D4" s="180"/>
    </row>
    <row r="5" spans="1:4" ht="15" customHeight="1">
      <c r="A5" s="432" t="s">
        <v>182</v>
      </c>
      <c r="B5" s="432"/>
      <c r="C5" s="180"/>
      <c r="D5" s="180"/>
    </row>
    <row r="6" spans="1:4" ht="12.75">
      <c r="A6" s="421"/>
      <c r="B6" s="421"/>
      <c r="C6" s="180"/>
      <c r="D6" s="180"/>
    </row>
    <row r="7" spans="1:4" ht="13.5" thickBot="1">
      <c r="A7" s="433" t="s">
        <v>213</v>
      </c>
      <c r="B7" s="433"/>
      <c r="C7" s="180"/>
      <c r="D7" s="180"/>
    </row>
    <row r="8" spans="1:4" ht="12.75">
      <c r="A8" s="417" t="s">
        <v>183</v>
      </c>
      <c r="B8" s="419" t="s">
        <v>184</v>
      </c>
      <c r="C8" s="180"/>
      <c r="D8" s="180"/>
    </row>
    <row r="9" spans="1:4" ht="15.75" thickBot="1">
      <c r="A9" s="418"/>
      <c r="B9" s="420"/>
      <c r="C9" s="181"/>
      <c r="D9" s="19"/>
    </row>
    <row r="10" spans="1:4" ht="15.75" thickBot="1">
      <c r="A10" s="241" t="s">
        <v>185</v>
      </c>
      <c r="B10" s="182">
        <f>B11+B14+B17+B20</f>
        <v>534710</v>
      </c>
      <c r="C10" s="181"/>
      <c r="D10" s="311"/>
    </row>
    <row r="11" spans="1:4" ht="15">
      <c r="A11" s="242" t="s">
        <v>186</v>
      </c>
      <c r="B11" s="183">
        <f>SUM(B12:B13)</f>
        <v>45280</v>
      </c>
      <c r="C11" s="181"/>
      <c r="D11" s="19"/>
    </row>
    <row r="12" spans="1:4" ht="15">
      <c r="A12" s="243" t="s">
        <v>187</v>
      </c>
      <c r="B12" s="183">
        <v>45000</v>
      </c>
      <c r="C12" s="181"/>
      <c r="D12" s="19"/>
    </row>
    <row r="13" spans="1:3" ht="15">
      <c r="A13" s="243" t="s">
        <v>188</v>
      </c>
      <c r="B13" s="183">
        <v>280</v>
      </c>
      <c r="C13" s="181"/>
    </row>
    <row r="14" spans="1:3" ht="15">
      <c r="A14" s="243" t="s">
        <v>189</v>
      </c>
      <c r="B14" s="183">
        <f>SUM(B15:B16)</f>
        <v>30030</v>
      </c>
      <c r="C14" s="181"/>
    </row>
    <row r="15" spans="1:3" ht="15">
      <c r="A15" s="243" t="s">
        <v>190</v>
      </c>
      <c r="B15" s="183">
        <v>30000</v>
      </c>
      <c r="C15" s="181"/>
    </row>
    <row r="16" spans="1:3" ht="15">
      <c r="A16" s="243" t="s">
        <v>191</v>
      </c>
      <c r="B16" s="183">
        <v>30</v>
      </c>
      <c r="C16" s="181"/>
    </row>
    <row r="17" spans="1:3" ht="15">
      <c r="A17" s="243" t="s">
        <v>192</v>
      </c>
      <c r="B17" s="183">
        <f>SUM(B18:B19)</f>
        <v>156400</v>
      </c>
      <c r="C17" s="181"/>
    </row>
    <row r="18" spans="1:3" ht="15">
      <c r="A18" s="243" t="s">
        <v>193</v>
      </c>
      <c r="B18" s="183">
        <v>156000</v>
      </c>
      <c r="C18" s="181"/>
    </row>
    <row r="19" spans="1:3" ht="15">
      <c r="A19" s="243" t="s">
        <v>194</v>
      </c>
      <c r="B19" s="183">
        <v>400</v>
      </c>
      <c r="C19" s="181"/>
    </row>
    <row r="20" spans="1:3" ht="15.75" thickBot="1">
      <c r="A20" s="243" t="s">
        <v>212</v>
      </c>
      <c r="B20" s="183">
        <v>303000</v>
      </c>
      <c r="C20" s="181"/>
    </row>
    <row r="21" spans="1:4" ht="15.75" thickBot="1">
      <c r="A21" s="241" t="s">
        <v>77</v>
      </c>
      <c r="B21" s="182">
        <f>SUM(B22:B27)</f>
        <v>12340500</v>
      </c>
      <c r="C21" s="181"/>
      <c r="D21" s="311"/>
    </row>
    <row r="22" spans="1:3" ht="15">
      <c r="A22" s="243" t="s">
        <v>195</v>
      </c>
      <c r="B22" s="183">
        <v>8737000</v>
      </c>
      <c r="C22" s="181"/>
    </row>
    <row r="23" spans="1:3" ht="15">
      <c r="A23" s="243" t="s">
        <v>196</v>
      </c>
      <c r="B23" s="183">
        <v>5500</v>
      </c>
      <c r="C23" s="181"/>
    </row>
    <row r="24" spans="1:3" ht="15">
      <c r="A24" s="243" t="s">
        <v>197</v>
      </c>
      <c r="B24" s="183">
        <v>295000</v>
      </c>
      <c r="C24" s="181"/>
    </row>
    <row r="25" spans="1:3" ht="15">
      <c r="A25" s="243" t="s">
        <v>198</v>
      </c>
      <c r="B25" s="183">
        <v>3250000</v>
      </c>
      <c r="C25" s="181"/>
    </row>
    <row r="26" spans="1:3" ht="15">
      <c r="A26" s="243" t="s">
        <v>199</v>
      </c>
      <c r="B26" s="183">
        <v>53000</v>
      </c>
      <c r="C26" s="181"/>
    </row>
    <row r="27" spans="1:3" ht="15">
      <c r="A27" s="184" t="s">
        <v>200</v>
      </c>
      <c r="B27" s="183">
        <f>SUM(B28:B29)</f>
        <v>0</v>
      </c>
      <c r="C27" s="181"/>
    </row>
    <row r="28" spans="1:3" ht="15">
      <c r="A28" s="243" t="s">
        <v>201</v>
      </c>
      <c r="B28" s="183"/>
      <c r="C28" s="181"/>
    </row>
    <row r="29" spans="1:3" ht="15.75" thickBot="1">
      <c r="A29" s="249" t="s">
        <v>202</v>
      </c>
      <c r="B29" s="183"/>
      <c r="C29" s="181"/>
    </row>
    <row r="30" spans="1:4" ht="30.75" customHeight="1" thickBot="1">
      <c r="A30" s="246" t="s">
        <v>214</v>
      </c>
      <c r="B30" s="185">
        <f>B10+B21</f>
        <v>12875210</v>
      </c>
      <c r="C30" s="181"/>
      <c r="D30" s="312"/>
    </row>
    <row r="31" spans="1:3" ht="13.5" thickBot="1">
      <c r="A31" s="314">
        <v>0.15</v>
      </c>
      <c r="B31" s="185">
        <v>1931281.5</v>
      </c>
      <c r="C31" s="19"/>
    </row>
    <row r="32" spans="1:3" ht="15.75" customHeight="1" thickBot="1">
      <c r="A32" s="241" t="s">
        <v>503</v>
      </c>
      <c r="B32" s="185">
        <v>100</v>
      </c>
      <c r="C32" s="181"/>
    </row>
    <row r="33" spans="1:3" ht="15.75" thickBot="1">
      <c r="A33" s="241" t="s">
        <v>504</v>
      </c>
      <c r="B33" s="185">
        <v>607.5</v>
      </c>
      <c r="C33" s="181"/>
    </row>
    <row r="34" spans="1:3" ht="15.75" thickBot="1">
      <c r="A34" s="241" t="s">
        <v>505</v>
      </c>
      <c r="B34" s="185">
        <v>1930774</v>
      </c>
      <c r="C34" s="181"/>
    </row>
    <row r="35" spans="1:3" ht="15.75" thickBot="1">
      <c r="A35" s="427"/>
      <c r="B35" s="428"/>
      <c r="C35" s="181"/>
    </row>
    <row r="36" spans="1:3" ht="15">
      <c r="A36" s="417" t="s">
        <v>215</v>
      </c>
      <c r="B36" s="419" t="s">
        <v>322</v>
      </c>
      <c r="C36" s="181"/>
    </row>
    <row r="37" spans="1:3" ht="15.75" thickBot="1">
      <c r="A37" s="422"/>
      <c r="B37" s="429"/>
      <c r="C37" s="181"/>
    </row>
    <row r="38" spans="1:3" ht="15">
      <c r="A38" s="244" t="s">
        <v>203</v>
      </c>
      <c r="B38" s="186">
        <v>1208600</v>
      </c>
      <c r="C38" s="181"/>
    </row>
    <row r="39" spans="1:3" ht="15">
      <c r="A39" s="245" t="s">
        <v>204</v>
      </c>
      <c r="B39" s="187">
        <v>1077874</v>
      </c>
      <c r="C39" s="181"/>
    </row>
    <row r="40" spans="1:3" ht="15">
      <c r="A40" s="245" t="s">
        <v>205</v>
      </c>
      <c r="B40" s="187">
        <v>184000</v>
      </c>
      <c r="C40" s="181"/>
    </row>
    <row r="41" spans="1:3" ht="15">
      <c r="A41" s="245" t="s">
        <v>206</v>
      </c>
      <c r="B41" s="187">
        <v>0</v>
      </c>
      <c r="C41" s="181"/>
    </row>
    <row r="42" spans="1:3" ht="15">
      <c r="A42" s="245" t="s">
        <v>207</v>
      </c>
      <c r="B42" s="187">
        <v>14500</v>
      </c>
      <c r="C42" s="181"/>
    </row>
    <row r="43" spans="1:3" ht="15">
      <c r="A43" s="245" t="s">
        <v>208</v>
      </c>
      <c r="B43" s="187">
        <v>0</v>
      </c>
      <c r="C43" s="181"/>
    </row>
    <row r="44" spans="1:3" ht="15.75" thickBot="1">
      <c r="A44" s="245" t="s">
        <v>323</v>
      </c>
      <c r="B44" s="187">
        <v>245800</v>
      </c>
      <c r="C44" s="181"/>
    </row>
    <row r="45" spans="1:2" ht="18.75" customHeight="1" thickBot="1">
      <c r="A45" s="248" t="s">
        <v>216</v>
      </c>
      <c r="B45" s="188">
        <f>B38+B39+B40+B41+B42+B43+B44</f>
        <v>2730774</v>
      </c>
    </row>
    <row r="46" spans="1:2" ht="34.5" customHeight="1" thickBot="1">
      <c r="A46" s="425"/>
      <c r="B46" s="426"/>
    </row>
    <row r="47" spans="1:2" ht="13.5" thickBot="1">
      <c r="A47" s="248" t="s">
        <v>217</v>
      </c>
      <c r="B47" s="189">
        <f>B45/B30</f>
        <v>0.21209549203469302</v>
      </c>
    </row>
    <row r="48" spans="1:3" ht="15.75" thickBot="1">
      <c r="A48" s="240" t="s">
        <v>209</v>
      </c>
      <c r="B48" s="349">
        <v>1930774</v>
      </c>
      <c r="C48" s="181"/>
    </row>
    <row r="49" spans="1:3" ht="15.75" thickBot="1">
      <c r="A49" s="240"/>
      <c r="B49" s="190"/>
      <c r="C49" s="181"/>
    </row>
    <row r="50" spans="1:2" ht="26.25" customHeight="1" thickBot="1">
      <c r="A50" s="247" t="s">
        <v>218</v>
      </c>
      <c r="B50" s="189">
        <v>21.21</v>
      </c>
    </row>
    <row r="51" spans="1:3" ht="12.75">
      <c r="A51" s="424"/>
      <c r="B51" s="424"/>
      <c r="C51" s="19"/>
    </row>
    <row r="52" spans="1:2" ht="12.75">
      <c r="A52" s="423"/>
      <c r="B52" s="423"/>
    </row>
    <row r="53" spans="1:2" ht="12.75">
      <c r="A53" s="191"/>
      <c r="B53" s="191"/>
    </row>
    <row r="55" spans="1:2" ht="12.75">
      <c r="A55" s="19"/>
      <c r="B55" s="19"/>
    </row>
  </sheetData>
  <sheetProtection/>
  <mergeCells count="15">
    <mergeCell ref="A1:B1"/>
    <mergeCell ref="A2:B2"/>
    <mergeCell ref="A3:B3"/>
    <mergeCell ref="A4:B4"/>
    <mergeCell ref="A5:B5"/>
    <mergeCell ref="A7:B7"/>
    <mergeCell ref="A8:A9"/>
    <mergeCell ref="B8:B9"/>
    <mergeCell ref="A6:B6"/>
    <mergeCell ref="A36:A37"/>
    <mergeCell ref="A52:B52"/>
    <mergeCell ref="A51:B51"/>
    <mergeCell ref="A46:B46"/>
    <mergeCell ref="A35:B35"/>
    <mergeCell ref="B36:B37"/>
  </mergeCells>
  <printOptions/>
  <pageMargins left="0.25" right="0.25" top="0.57" bottom="0.21" header="0.38" footer="0.3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51"/>
  <sheetViews>
    <sheetView zoomScale="80" zoomScaleNormal="80" zoomScalePageLayoutView="0" workbookViewId="0" topLeftCell="A23">
      <selection activeCell="A1" sqref="A1:C48"/>
    </sheetView>
  </sheetViews>
  <sheetFormatPr defaultColWidth="9.140625" defaultRowHeight="12.75"/>
  <cols>
    <col min="1" max="1" width="98.00390625" style="2" customWidth="1"/>
    <col min="2" max="2" width="12.57421875" style="2" customWidth="1"/>
    <col min="3" max="3" width="19.8515625" style="2" customWidth="1"/>
    <col min="4" max="4" width="31.140625" style="2" customWidth="1"/>
    <col min="5" max="16384" width="9.140625" style="2" customWidth="1"/>
  </cols>
  <sheetData>
    <row r="1" spans="1:3" ht="12.75">
      <c r="A1" s="442" t="s">
        <v>483</v>
      </c>
      <c r="B1" s="442"/>
      <c r="C1" s="442"/>
    </row>
    <row r="2" spans="1:3" ht="12.75">
      <c r="A2" s="442" t="s">
        <v>46</v>
      </c>
      <c r="B2" s="442"/>
      <c r="C2" s="442"/>
    </row>
    <row r="3" spans="1:3" ht="12.75">
      <c r="A3" s="442" t="s">
        <v>47</v>
      </c>
      <c r="B3" s="442"/>
      <c r="C3" s="442"/>
    </row>
    <row r="4" spans="1:3" ht="12.75">
      <c r="A4" s="442" t="s">
        <v>55</v>
      </c>
      <c r="B4" s="442"/>
      <c r="C4" s="442"/>
    </row>
    <row r="5" spans="1:3" ht="12.75">
      <c r="A5" s="443">
        <v>2021</v>
      </c>
      <c r="B5" s="443"/>
      <c r="C5" s="443"/>
    </row>
    <row r="6" spans="1:3" ht="12.75">
      <c r="A6" s="157"/>
      <c r="B6" s="157"/>
      <c r="C6" s="157"/>
    </row>
    <row r="7" spans="1:3" ht="12.75">
      <c r="A7" s="158" t="s">
        <v>82</v>
      </c>
      <c r="B7" s="158"/>
      <c r="C7" s="159">
        <v>1</v>
      </c>
    </row>
    <row r="8" spans="1:3" ht="18" customHeight="1">
      <c r="A8" s="435" t="s">
        <v>51</v>
      </c>
      <c r="B8" s="435"/>
      <c r="C8" s="435"/>
    </row>
    <row r="9" spans="1:3" ht="11.25" customHeight="1">
      <c r="A9" s="160"/>
      <c r="B9" s="316"/>
      <c r="C9" s="436" t="s">
        <v>48</v>
      </c>
    </row>
    <row r="10" spans="1:3" ht="12.75">
      <c r="A10" s="161" t="s">
        <v>75</v>
      </c>
      <c r="B10" s="317" t="s">
        <v>507</v>
      </c>
      <c r="C10" s="437"/>
    </row>
    <row r="11" spans="1:3" ht="12.75">
      <c r="A11" s="162"/>
      <c r="B11" s="318"/>
      <c r="C11" s="438"/>
    </row>
    <row r="12" spans="1:4" s="38" customFormat="1" ht="21" customHeight="1">
      <c r="A12" s="163" t="s">
        <v>85</v>
      </c>
      <c r="B12" s="319"/>
      <c r="C12" s="252">
        <f>SUM(C13+C16+C19+C22)</f>
        <v>534710</v>
      </c>
      <c r="D12" s="313"/>
    </row>
    <row r="13" spans="1:3" s="38" customFormat="1" ht="21" customHeight="1">
      <c r="A13" s="164" t="s">
        <v>52</v>
      </c>
      <c r="B13" s="320"/>
      <c r="C13" s="165">
        <f>SUM(C14:C15)</f>
        <v>45280</v>
      </c>
    </row>
    <row r="14" spans="1:3" s="38" customFormat="1" ht="21" customHeight="1">
      <c r="A14" s="166" t="s">
        <v>86</v>
      </c>
      <c r="B14" s="330">
        <v>0.25</v>
      </c>
      <c r="C14" s="167">
        <v>45000</v>
      </c>
    </row>
    <row r="15" spans="1:3" s="38" customFormat="1" ht="21" customHeight="1">
      <c r="A15" s="166" t="s">
        <v>87</v>
      </c>
      <c r="B15" s="330">
        <v>0.25</v>
      </c>
      <c r="C15" s="167">
        <v>280</v>
      </c>
    </row>
    <row r="16" spans="1:3" s="38" customFormat="1" ht="21" customHeight="1">
      <c r="A16" s="164" t="s">
        <v>366</v>
      </c>
      <c r="B16" s="320"/>
      <c r="C16" s="165">
        <f>SUM(C17:C18)</f>
        <v>30030</v>
      </c>
    </row>
    <row r="17" spans="1:3" s="38" customFormat="1" ht="21" customHeight="1">
      <c r="A17" s="166" t="s">
        <v>88</v>
      </c>
      <c r="B17" s="330">
        <v>0.25</v>
      </c>
      <c r="C17" s="167">
        <v>30000</v>
      </c>
    </row>
    <row r="18" spans="1:3" s="38" customFormat="1" ht="21" customHeight="1">
      <c r="A18" s="166" t="s">
        <v>89</v>
      </c>
      <c r="B18" s="330">
        <v>0.25</v>
      </c>
      <c r="C18" s="167">
        <v>30</v>
      </c>
    </row>
    <row r="19" spans="1:3" s="38" customFormat="1" ht="21" customHeight="1">
      <c r="A19" s="164" t="s">
        <v>53</v>
      </c>
      <c r="B19" s="320"/>
      <c r="C19" s="165">
        <f>SUM(C20:C21)</f>
        <v>156400</v>
      </c>
    </row>
    <row r="20" spans="1:3" s="38" customFormat="1" ht="21" customHeight="1">
      <c r="A20" s="166" t="s">
        <v>90</v>
      </c>
      <c r="B20" s="330">
        <v>0.25</v>
      </c>
      <c r="C20" s="167">
        <v>156000</v>
      </c>
    </row>
    <row r="21" spans="1:3" s="38" customFormat="1" ht="21" customHeight="1">
      <c r="A21" s="166" t="s">
        <v>91</v>
      </c>
      <c r="B21" s="330">
        <v>0.25</v>
      </c>
      <c r="C21" s="167">
        <v>400</v>
      </c>
    </row>
    <row r="22" spans="1:3" s="38" customFormat="1" ht="21" customHeight="1">
      <c r="A22" s="163" t="s">
        <v>367</v>
      </c>
      <c r="B22" s="332"/>
      <c r="C22" s="168">
        <v>303000</v>
      </c>
    </row>
    <row r="23" spans="1:4" s="38" customFormat="1" ht="21" customHeight="1">
      <c r="A23" s="163" t="s">
        <v>92</v>
      </c>
      <c r="B23" s="332"/>
      <c r="C23" s="168">
        <f>C24+C28+C29+C30+C31+C32+C33</f>
        <v>12340500</v>
      </c>
      <c r="D23" s="313"/>
    </row>
    <row r="24" spans="1:3" s="38" customFormat="1" ht="21" customHeight="1">
      <c r="A24" s="169" t="s">
        <v>93</v>
      </c>
      <c r="B24" s="334">
        <v>0.05</v>
      </c>
      <c r="C24" s="170">
        <f>SUM(C25:C27)</f>
        <v>8737000</v>
      </c>
    </row>
    <row r="25" spans="1:3" s="38" customFormat="1" ht="21" customHeight="1">
      <c r="A25" s="169" t="s">
        <v>70</v>
      </c>
      <c r="B25" s="334">
        <v>0.05</v>
      </c>
      <c r="C25" s="170">
        <v>8000000</v>
      </c>
    </row>
    <row r="26" spans="1:4" s="38" customFormat="1" ht="21" customHeight="1">
      <c r="A26" s="169" t="s">
        <v>71</v>
      </c>
      <c r="B26" s="333">
        <v>0.25</v>
      </c>
      <c r="C26" s="331">
        <v>374000</v>
      </c>
      <c r="D26" s="311"/>
    </row>
    <row r="27" spans="1:3" s="38" customFormat="1" ht="21" customHeight="1">
      <c r="A27" s="169" t="s">
        <v>178</v>
      </c>
      <c r="B27" s="333">
        <v>0.25</v>
      </c>
      <c r="C27" s="331">
        <v>363000</v>
      </c>
    </row>
    <row r="28" spans="1:3" s="38" customFormat="1" ht="21" customHeight="1">
      <c r="A28" s="169" t="s">
        <v>94</v>
      </c>
      <c r="B28" s="334">
        <v>0.05</v>
      </c>
      <c r="C28" s="170">
        <v>3250000</v>
      </c>
    </row>
    <row r="29" spans="1:3" s="38" customFormat="1" ht="21" customHeight="1">
      <c r="A29" s="169" t="s">
        <v>95</v>
      </c>
      <c r="B29" s="334">
        <v>0.05</v>
      </c>
      <c r="C29" s="170">
        <v>0</v>
      </c>
    </row>
    <row r="30" spans="1:3" s="38" customFormat="1" ht="21" customHeight="1">
      <c r="A30" s="169" t="s">
        <v>96</v>
      </c>
      <c r="B30" s="334">
        <v>0.05</v>
      </c>
      <c r="C30" s="170">
        <v>53000</v>
      </c>
    </row>
    <row r="31" spans="1:3" s="38" customFormat="1" ht="21" customHeight="1">
      <c r="A31" s="169" t="s">
        <v>97</v>
      </c>
      <c r="B31" s="334">
        <v>0.05</v>
      </c>
      <c r="C31" s="167">
        <v>5500</v>
      </c>
    </row>
    <row r="32" spans="1:3" s="38" customFormat="1" ht="21" customHeight="1">
      <c r="A32" s="169" t="s">
        <v>98</v>
      </c>
      <c r="B32" s="334">
        <v>0.05</v>
      </c>
      <c r="C32" s="167">
        <v>295000</v>
      </c>
    </row>
    <row r="33" spans="1:3" s="38" customFormat="1" ht="21" customHeight="1" thickBot="1">
      <c r="A33" s="169" t="s">
        <v>99</v>
      </c>
      <c r="B33" s="334">
        <v>0.05</v>
      </c>
      <c r="C33" s="167">
        <v>0</v>
      </c>
    </row>
    <row r="34" spans="1:4" s="38" customFormat="1" ht="21" customHeight="1" thickBot="1">
      <c r="A34" s="171" t="s">
        <v>100</v>
      </c>
      <c r="B34" s="321"/>
      <c r="C34" s="253">
        <f>C12+C23</f>
        <v>12875210</v>
      </c>
      <c r="D34" s="313"/>
    </row>
    <row r="35" spans="1:7" s="38" customFormat="1" ht="21" customHeight="1" thickBot="1">
      <c r="A35" s="314"/>
      <c r="B35" s="322"/>
      <c r="C35" s="185">
        <v>898102.5</v>
      </c>
      <c r="D35" s="172"/>
      <c r="E35" s="172"/>
      <c r="F35" s="173"/>
      <c r="G35" s="173"/>
    </row>
    <row r="36" spans="1:7" s="38" customFormat="1" ht="21" customHeight="1" thickBot="1">
      <c r="A36" s="241" t="s">
        <v>503</v>
      </c>
      <c r="B36" s="323"/>
      <c r="C36" s="185">
        <v>100</v>
      </c>
      <c r="D36" s="172"/>
      <c r="E36" s="172"/>
      <c r="F36" s="173"/>
      <c r="G36" s="173"/>
    </row>
    <row r="37" spans="1:7" s="38" customFormat="1" ht="21" customHeight="1" thickBot="1">
      <c r="A37" s="241" t="s">
        <v>504</v>
      </c>
      <c r="B37" s="323"/>
      <c r="C37" s="185">
        <v>1012.5</v>
      </c>
      <c r="D37" s="172"/>
      <c r="E37" s="172"/>
      <c r="F37" s="172"/>
      <c r="G37" s="173"/>
    </row>
    <row r="38" spans="1:7" s="38" customFormat="1" ht="21" customHeight="1" thickBot="1">
      <c r="A38" s="241" t="s">
        <v>506</v>
      </c>
      <c r="B38" s="323"/>
      <c r="C38" s="185">
        <f>C35+C36-C37</f>
        <v>897190</v>
      </c>
      <c r="D38" s="173"/>
      <c r="E38" s="173"/>
      <c r="F38" s="173"/>
      <c r="G38" s="173"/>
    </row>
    <row r="39" spans="1:7" s="38" customFormat="1" ht="21" customHeight="1">
      <c r="A39" s="163"/>
      <c r="B39" s="319"/>
      <c r="C39" s="315"/>
      <c r="D39" s="176"/>
      <c r="E39" s="176"/>
      <c r="F39" s="176"/>
      <c r="G39" s="176"/>
    </row>
    <row r="40" spans="1:3" s="38" customFormat="1" ht="21" customHeight="1">
      <c r="A40" s="163"/>
      <c r="B40" s="319"/>
      <c r="C40" s="315"/>
    </row>
    <row r="41" spans="1:3" s="38" customFormat="1" ht="21" customHeight="1">
      <c r="A41" s="163"/>
      <c r="B41" s="319"/>
      <c r="C41" s="315"/>
    </row>
    <row r="42" spans="1:3" ht="12.75">
      <c r="A42" s="439" t="s">
        <v>76</v>
      </c>
      <c r="B42" s="324"/>
      <c r="C42" s="436" t="s">
        <v>54</v>
      </c>
    </row>
    <row r="43" spans="1:3" ht="25.5" customHeight="1">
      <c r="A43" s="440"/>
      <c r="B43" s="325"/>
      <c r="C43" s="437"/>
    </row>
    <row r="44" spans="1:3" ht="12.75">
      <c r="A44" s="441"/>
      <c r="B44" s="326"/>
      <c r="C44" s="438"/>
    </row>
    <row r="45" spans="1:3" ht="12.75">
      <c r="A45" s="351" t="s">
        <v>513</v>
      </c>
      <c r="B45" s="350"/>
      <c r="C45" s="352">
        <v>119400</v>
      </c>
    </row>
    <row r="46" spans="1:3" ht="12.75">
      <c r="A46" s="174" t="s">
        <v>83</v>
      </c>
      <c r="B46" s="327"/>
      <c r="C46" s="175">
        <v>298850</v>
      </c>
    </row>
    <row r="47" spans="1:3" ht="12.75">
      <c r="A47" s="174" t="s">
        <v>84</v>
      </c>
      <c r="B47" s="327"/>
      <c r="C47" s="175">
        <v>478940</v>
      </c>
    </row>
    <row r="48" spans="1:3" ht="12.75">
      <c r="A48" s="177" t="s">
        <v>162</v>
      </c>
      <c r="B48" s="328"/>
      <c r="C48" s="175">
        <f>SUM(C45:C47)</f>
        <v>897190</v>
      </c>
    </row>
    <row r="49" spans="1:3" ht="12.75">
      <c r="A49" s="178" t="s">
        <v>321</v>
      </c>
      <c r="B49" s="329"/>
      <c r="C49" s="179">
        <f>C48/C38</f>
        <v>1</v>
      </c>
    </row>
    <row r="51" spans="1:3" ht="12.75">
      <c r="A51" s="434"/>
      <c r="B51" s="434"/>
      <c r="C51" s="434"/>
    </row>
  </sheetData>
  <sheetProtection/>
  <mergeCells count="10">
    <mergeCell ref="A51:C51"/>
    <mergeCell ref="A8:C8"/>
    <mergeCell ref="C42:C44"/>
    <mergeCell ref="A42:A44"/>
    <mergeCell ref="A1:C1"/>
    <mergeCell ref="A2:C2"/>
    <mergeCell ref="A3:C3"/>
    <mergeCell ref="A4:C4"/>
    <mergeCell ref="C9:C11"/>
    <mergeCell ref="A5:C5"/>
  </mergeCells>
  <printOptions/>
  <pageMargins left="0.35" right="0.41" top="0.787401575" bottom="0.787401575" header="0.31496062" footer="0.31496062"/>
  <pageSetup fitToHeight="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49"/>
  <sheetViews>
    <sheetView zoomScale="80" zoomScaleNormal="80" zoomScalePageLayoutView="0" workbookViewId="0" topLeftCell="A17">
      <selection activeCell="A1" sqref="A1:J35"/>
    </sheetView>
  </sheetViews>
  <sheetFormatPr defaultColWidth="9.140625" defaultRowHeight="11.25" customHeight="1"/>
  <cols>
    <col min="1" max="1" width="25.57421875" style="1" customWidth="1"/>
    <col min="2" max="2" width="12.57421875" style="1" customWidth="1"/>
    <col min="3" max="3" width="13.28125" style="1" customWidth="1"/>
    <col min="4" max="4" width="13.140625" style="1" customWidth="1"/>
    <col min="5" max="5" width="12.7109375" style="1" customWidth="1"/>
    <col min="6" max="6" width="12.421875" style="1" customWidth="1"/>
    <col min="7" max="7" width="12.7109375" style="1" customWidth="1"/>
    <col min="8" max="8" width="13.00390625" style="1" customWidth="1"/>
    <col min="9" max="9" width="11.8515625" style="1" customWidth="1"/>
    <col min="10" max="10" width="10.8515625" style="1" customWidth="1"/>
    <col min="11" max="16384" width="9.140625" style="1" customWidth="1"/>
  </cols>
  <sheetData>
    <row r="1" spans="1:10" ht="11.25" customHeight="1">
      <c r="A1" s="527"/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5.75" customHeight="1">
      <c r="A2" s="527" t="s">
        <v>483</v>
      </c>
      <c r="B2" s="527"/>
      <c r="C2" s="527"/>
      <c r="D2" s="527"/>
      <c r="E2" s="527"/>
      <c r="F2" s="527"/>
      <c r="G2" s="527"/>
      <c r="H2" s="527"/>
      <c r="I2" s="527"/>
      <c r="J2" s="527"/>
    </row>
    <row r="3" spans="1:10" ht="15.75" customHeight="1">
      <c r="A3" s="527" t="s">
        <v>46</v>
      </c>
      <c r="B3" s="527"/>
      <c r="C3" s="527"/>
      <c r="D3" s="527"/>
      <c r="E3" s="527"/>
      <c r="F3" s="527"/>
      <c r="G3" s="527"/>
      <c r="H3" s="527"/>
      <c r="I3" s="527"/>
      <c r="J3" s="527"/>
    </row>
    <row r="4" spans="1:10" ht="15.75" customHeight="1">
      <c r="A4" s="537" t="s">
        <v>50</v>
      </c>
      <c r="B4" s="538"/>
      <c r="C4" s="538"/>
      <c r="D4" s="538"/>
      <c r="E4" s="538"/>
      <c r="F4" s="538"/>
      <c r="G4" s="538"/>
      <c r="H4" s="538"/>
      <c r="I4" s="538"/>
      <c r="J4" s="538"/>
    </row>
    <row r="5" spans="1:10" ht="15.75" customHeight="1">
      <c r="A5" s="537" t="s">
        <v>56</v>
      </c>
      <c r="B5" s="538"/>
      <c r="C5" s="538"/>
      <c r="D5" s="538"/>
      <c r="E5" s="538"/>
      <c r="F5" s="538"/>
      <c r="G5" s="538"/>
      <c r="H5" s="538"/>
      <c r="I5" s="538"/>
      <c r="J5" s="538"/>
    </row>
    <row r="6" spans="1:10" ht="15.75" customHeight="1">
      <c r="A6" s="539">
        <v>2021</v>
      </c>
      <c r="B6" s="540"/>
      <c r="C6" s="540"/>
      <c r="D6" s="540"/>
      <c r="E6" s="540"/>
      <c r="F6" s="540"/>
      <c r="G6" s="540"/>
      <c r="H6" s="540"/>
      <c r="I6" s="540"/>
      <c r="J6" s="540"/>
    </row>
    <row r="7" spans="1:10" ht="11.25" customHeight="1">
      <c r="A7" s="541"/>
      <c r="B7" s="541"/>
      <c r="C7" s="541"/>
      <c r="D7" s="541"/>
      <c r="E7" s="541"/>
      <c r="F7" s="541"/>
      <c r="G7" s="541"/>
      <c r="H7" s="541"/>
      <c r="I7" s="541"/>
      <c r="J7" s="541"/>
    </row>
    <row r="8" spans="1:10" ht="18.75" customHeight="1">
      <c r="A8" s="542" t="s">
        <v>385</v>
      </c>
      <c r="B8" s="543"/>
      <c r="C8" s="543"/>
      <c r="D8" s="543"/>
      <c r="E8" s="543"/>
      <c r="F8" s="543"/>
      <c r="G8" s="543"/>
      <c r="H8" s="544">
        <v>1</v>
      </c>
      <c r="I8" s="545"/>
      <c r="J8" s="545"/>
    </row>
    <row r="9" spans="1:10" s="528" customFormat="1" ht="21" customHeight="1">
      <c r="A9" s="546" t="s">
        <v>5</v>
      </c>
      <c r="B9" s="547">
        <v>2021</v>
      </c>
      <c r="C9" s="547"/>
      <c r="D9" s="547"/>
      <c r="E9" s="547">
        <v>2022</v>
      </c>
      <c r="F9" s="547"/>
      <c r="G9" s="547"/>
      <c r="H9" s="547">
        <v>2023</v>
      </c>
      <c r="I9" s="547"/>
      <c r="J9" s="547"/>
    </row>
    <row r="10" spans="1:10" ht="13.5" customHeight="1">
      <c r="A10" s="546"/>
      <c r="B10" s="546" t="s">
        <v>57</v>
      </c>
      <c r="C10" s="546" t="s">
        <v>58</v>
      </c>
      <c r="D10" s="546" t="s">
        <v>59</v>
      </c>
      <c r="E10" s="546" t="s">
        <v>57</v>
      </c>
      <c r="F10" s="546" t="s">
        <v>58</v>
      </c>
      <c r="G10" s="546" t="s">
        <v>59</v>
      </c>
      <c r="H10" s="546" t="s">
        <v>57</v>
      </c>
      <c r="I10" s="546" t="s">
        <v>58</v>
      </c>
      <c r="J10" s="546" t="s">
        <v>59</v>
      </c>
    </row>
    <row r="11" spans="1:10" ht="13.5" customHeight="1">
      <c r="A11" s="546"/>
      <c r="B11" s="546"/>
      <c r="C11" s="546"/>
      <c r="D11" s="546"/>
      <c r="E11" s="546"/>
      <c r="F11" s="546"/>
      <c r="G11" s="546"/>
      <c r="H11" s="546"/>
      <c r="I11" s="546"/>
      <c r="J11" s="546"/>
    </row>
    <row r="12" spans="1:10" ht="30" customHeight="1">
      <c r="A12" s="548" t="s">
        <v>508</v>
      </c>
      <c r="B12" s="549">
        <v>16948490.7</v>
      </c>
      <c r="C12" s="550">
        <v>12032680</v>
      </c>
      <c r="D12" s="551">
        <f>B12-C12</f>
        <v>4915810.699999999</v>
      </c>
      <c r="E12" s="550">
        <v>22605181.21</v>
      </c>
      <c r="F12" s="550">
        <f>(C12*3.5%)+C12</f>
        <v>12453823.8</v>
      </c>
      <c r="G12" s="551">
        <f>E12-F12</f>
        <v>10151357.41</v>
      </c>
      <c r="H12" s="549">
        <v>29971722.37</v>
      </c>
      <c r="I12" s="550">
        <f>(F12*3.5%)+F12</f>
        <v>12889707.633000001</v>
      </c>
      <c r="J12" s="551">
        <f>H12-I12</f>
        <v>17082014.737</v>
      </c>
    </row>
    <row r="13" spans="1:10" ht="15.75" customHeight="1">
      <c r="A13" s="548" t="s">
        <v>8</v>
      </c>
      <c r="B13" s="549">
        <v>17047384.87</v>
      </c>
      <c r="C13" s="550">
        <v>12928980</v>
      </c>
      <c r="D13" s="551">
        <f aca="true" t="shared" si="0" ref="D13:D35">B13-C13</f>
        <v>4118404.870000001</v>
      </c>
      <c r="E13" s="550">
        <v>23010063.31</v>
      </c>
      <c r="F13" s="550">
        <f aca="true" t="shared" si="1" ref="F13:F32">(C13*3.5%)+C13</f>
        <v>13381494.3</v>
      </c>
      <c r="G13" s="551">
        <f aca="true" t="shared" si="2" ref="G13:G35">E13-F13</f>
        <v>9628569.009999998</v>
      </c>
      <c r="H13" s="549">
        <v>30402630.71</v>
      </c>
      <c r="I13" s="550">
        <f aca="true" t="shared" si="3" ref="I13:I32">(F13*3.5%)+F13</f>
        <v>13849846.6005</v>
      </c>
      <c r="J13" s="551">
        <f aca="true" t="shared" si="4" ref="J13:J35">H13-I13</f>
        <v>16552784.1095</v>
      </c>
    </row>
    <row r="14" spans="1:10" ht="16.5" customHeight="1">
      <c r="A14" s="552" t="s">
        <v>386</v>
      </c>
      <c r="B14" s="549">
        <v>17034884.87</v>
      </c>
      <c r="C14" s="550">
        <v>12208140</v>
      </c>
      <c r="D14" s="551">
        <f t="shared" si="0"/>
        <v>4826744.870000001</v>
      </c>
      <c r="E14" s="550">
        <v>22997094.56</v>
      </c>
      <c r="F14" s="550">
        <f t="shared" si="1"/>
        <v>12635424.9</v>
      </c>
      <c r="G14" s="551">
        <f t="shared" si="2"/>
        <v>10361669.659999998</v>
      </c>
      <c r="H14" s="549">
        <v>30385122.9</v>
      </c>
      <c r="I14" s="550">
        <f t="shared" si="3"/>
        <v>13077664.7715</v>
      </c>
      <c r="J14" s="551">
        <f t="shared" si="4"/>
        <v>17307458.1285</v>
      </c>
    </row>
    <row r="15" spans="1:10" ht="30.75" customHeight="1">
      <c r="A15" s="553" t="s">
        <v>387</v>
      </c>
      <c r="B15" s="549">
        <v>606605.53</v>
      </c>
      <c r="C15" s="550">
        <v>561040</v>
      </c>
      <c r="D15" s="551">
        <f t="shared" si="0"/>
        <v>45565.53000000003</v>
      </c>
      <c r="E15" s="550">
        <v>818917.46</v>
      </c>
      <c r="F15" s="550">
        <f t="shared" si="1"/>
        <v>580676.4</v>
      </c>
      <c r="G15" s="551">
        <f t="shared" si="2"/>
        <v>238241.05999999994</v>
      </c>
      <c r="H15" s="549">
        <v>1105538.57</v>
      </c>
      <c r="I15" s="550">
        <f t="shared" si="3"/>
        <v>601000.074</v>
      </c>
      <c r="J15" s="551">
        <f t="shared" si="4"/>
        <v>504538.49600000004</v>
      </c>
    </row>
    <row r="16" spans="1:10" ht="15.75" customHeight="1">
      <c r="A16" s="554" t="s">
        <v>388</v>
      </c>
      <c r="B16" s="549">
        <v>500000</v>
      </c>
      <c r="C16" s="550">
        <v>480000</v>
      </c>
      <c r="D16" s="551">
        <f t="shared" si="0"/>
        <v>20000</v>
      </c>
      <c r="E16" s="550">
        <v>675000</v>
      </c>
      <c r="F16" s="550">
        <f t="shared" si="1"/>
        <v>496800</v>
      </c>
      <c r="G16" s="551">
        <f t="shared" si="2"/>
        <v>178200</v>
      </c>
      <c r="H16" s="549">
        <v>911250</v>
      </c>
      <c r="I16" s="550">
        <f t="shared" si="3"/>
        <v>514188</v>
      </c>
      <c r="J16" s="551">
        <f t="shared" si="4"/>
        <v>397062</v>
      </c>
    </row>
    <row r="17" spans="1:10" ht="15.75" customHeight="1">
      <c r="A17" s="553" t="s">
        <v>389</v>
      </c>
      <c r="B17" s="549">
        <v>15763685.59</v>
      </c>
      <c r="C17" s="550">
        <v>11003700</v>
      </c>
      <c r="D17" s="551">
        <f t="shared" si="0"/>
        <v>4759985.59</v>
      </c>
      <c r="E17" s="549">
        <v>21280975.54</v>
      </c>
      <c r="F17" s="550">
        <f t="shared" si="1"/>
        <v>11388829.5</v>
      </c>
      <c r="G17" s="551">
        <f t="shared" si="2"/>
        <v>9892146.04</v>
      </c>
      <c r="H17" s="549">
        <v>28068362.22</v>
      </c>
      <c r="I17" s="550">
        <f t="shared" si="3"/>
        <v>11787438.5325</v>
      </c>
      <c r="J17" s="551">
        <f t="shared" si="4"/>
        <v>16280923.687499998</v>
      </c>
    </row>
    <row r="18" spans="1:10" ht="24" customHeight="1">
      <c r="A18" s="555" t="s">
        <v>509</v>
      </c>
      <c r="B18" s="549">
        <v>2100218.75</v>
      </c>
      <c r="C18" s="550">
        <v>163400</v>
      </c>
      <c r="D18" s="551">
        <f t="shared" si="0"/>
        <v>1936818.75</v>
      </c>
      <c r="E18" s="549">
        <v>2835295.31</v>
      </c>
      <c r="F18" s="550">
        <f t="shared" si="1"/>
        <v>169119</v>
      </c>
      <c r="G18" s="551">
        <f t="shared" si="2"/>
        <v>2666176.31</v>
      </c>
      <c r="H18" s="549">
        <v>3827648.67</v>
      </c>
      <c r="I18" s="550">
        <f t="shared" si="3"/>
        <v>175038.165</v>
      </c>
      <c r="J18" s="551">
        <f t="shared" si="4"/>
        <v>3652610.505</v>
      </c>
    </row>
    <row r="19" spans="1:10" ht="15.75" customHeight="1">
      <c r="A19" s="552" t="s">
        <v>390</v>
      </c>
      <c r="B19" s="549">
        <v>12500</v>
      </c>
      <c r="C19" s="550">
        <v>840</v>
      </c>
      <c r="D19" s="551">
        <f t="shared" si="0"/>
        <v>11660</v>
      </c>
      <c r="E19" s="549">
        <v>12968.75</v>
      </c>
      <c r="F19" s="550">
        <f t="shared" si="1"/>
        <v>869.4</v>
      </c>
      <c r="G19" s="551">
        <f t="shared" si="2"/>
        <v>12099.35</v>
      </c>
      <c r="H19" s="549">
        <v>17507.81</v>
      </c>
      <c r="I19" s="550">
        <f t="shared" si="3"/>
        <v>899.829</v>
      </c>
      <c r="J19" s="551">
        <f t="shared" si="4"/>
        <v>16607.981</v>
      </c>
    </row>
    <row r="20" spans="1:10" ht="15.75" customHeight="1">
      <c r="A20" s="548" t="s">
        <v>9</v>
      </c>
      <c r="B20" s="549">
        <v>16948490.7</v>
      </c>
      <c r="C20" s="550">
        <v>14200000</v>
      </c>
      <c r="D20" s="551">
        <f t="shared" si="0"/>
        <v>2748490.6999999993</v>
      </c>
      <c r="E20" s="549">
        <v>22605181.21</v>
      </c>
      <c r="F20" s="550">
        <f t="shared" si="1"/>
        <v>14697000</v>
      </c>
      <c r="G20" s="551">
        <f t="shared" si="2"/>
        <v>7908181.210000001</v>
      </c>
      <c r="H20" s="549">
        <v>28209168.31</v>
      </c>
      <c r="I20" s="550">
        <f t="shared" si="3"/>
        <v>15211395</v>
      </c>
      <c r="J20" s="551">
        <f t="shared" si="4"/>
        <v>12997773.309999999</v>
      </c>
    </row>
    <row r="21" spans="1:10" ht="15.75" customHeight="1">
      <c r="A21" s="548" t="s">
        <v>6</v>
      </c>
      <c r="B21" s="549">
        <v>16948490.71</v>
      </c>
      <c r="C21" s="550">
        <v>14200000</v>
      </c>
      <c r="D21" s="551">
        <f t="shared" si="0"/>
        <v>2748490.710000001</v>
      </c>
      <c r="E21" s="549">
        <v>22605181.21</v>
      </c>
      <c r="F21" s="550">
        <f t="shared" si="1"/>
        <v>14697000</v>
      </c>
      <c r="G21" s="551">
        <f t="shared" si="2"/>
        <v>7908181.210000001</v>
      </c>
      <c r="H21" s="549">
        <v>28209168.31</v>
      </c>
      <c r="I21" s="550">
        <f t="shared" si="3"/>
        <v>15211395</v>
      </c>
      <c r="J21" s="551">
        <f t="shared" si="4"/>
        <v>12997773.309999999</v>
      </c>
    </row>
    <row r="22" spans="1:10" ht="15.75" customHeight="1">
      <c r="A22" s="556" t="s">
        <v>391</v>
      </c>
      <c r="B22" s="549">
        <v>12000000</v>
      </c>
      <c r="C22" s="550">
        <v>12039590</v>
      </c>
      <c r="D22" s="551">
        <f t="shared" si="0"/>
        <v>-39590</v>
      </c>
      <c r="E22" s="549">
        <v>15997088.58</v>
      </c>
      <c r="F22" s="550">
        <f t="shared" si="1"/>
        <v>12460975.65</v>
      </c>
      <c r="G22" s="551">
        <f t="shared" si="2"/>
        <v>3536112.9299999997</v>
      </c>
      <c r="H22" s="549">
        <v>20841510.04</v>
      </c>
      <c r="I22" s="550">
        <f t="shared" si="3"/>
        <v>12897109.79775</v>
      </c>
      <c r="J22" s="551">
        <f t="shared" si="4"/>
        <v>7944400.242249999</v>
      </c>
    </row>
    <row r="23" spans="1:10" ht="15.75" customHeight="1">
      <c r="A23" s="557" t="s">
        <v>392</v>
      </c>
      <c r="B23" s="549">
        <v>6670000</v>
      </c>
      <c r="C23" s="550">
        <v>5994660</v>
      </c>
      <c r="D23" s="551">
        <f t="shared" si="0"/>
        <v>675340</v>
      </c>
      <c r="E23" s="549">
        <v>9004500</v>
      </c>
      <c r="F23" s="550">
        <f t="shared" si="1"/>
        <v>6204473.1</v>
      </c>
      <c r="G23" s="551">
        <f t="shared" si="2"/>
        <v>2800026.9000000004</v>
      </c>
      <c r="H23" s="549">
        <v>12156075</v>
      </c>
      <c r="I23" s="550">
        <f t="shared" si="3"/>
        <v>6421629.6585</v>
      </c>
      <c r="J23" s="551">
        <f t="shared" si="4"/>
        <v>5734445.3415</v>
      </c>
    </row>
    <row r="24" spans="1:10" ht="15.75" customHeight="1">
      <c r="A24" s="554" t="s">
        <v>393</v>
      </c>
      <c r="B24" s="549">
        <v>7034365.71</v>
      </c>
      <c r="C24" s="550">
        <v>6044930</v>
      </c>
      <c r="D24" s="551">
        <f t="shared" si="0"/>
        <v>989435.71</v>
      </c>
      <c r="E24" s="549">
        <v>0</v>
      </c>
      <c r="F24" s="550">
        <f t="shared" si="1"/>
        <v>6256502.55</v>
      </c>
      <c r="G24" s="551">
        <f t="shared" si="2"/>
        <v>-6256502.55</v>
      </c>
      <c r="H24" s="549">
        <v>12685435.04</v>
      </c>
      <c r="I24" s="550">
        <f t="shared" si="3"/>
        <v>6475480.13925</v>
      </c>
      <c r="J24" s="551">
        <f t="shared" si="4"/>
        <v>6209954.900749999</v>
      </c>
    </row>
    <row r="25" spans="1:10" ht="15.75" customHeight="1">
      <c r="A25" s="558" t="s">
        <v>394</v>
      </c>
      <c r="B25" s="549">
        <v>500000</v>
      </c>
      <c r="C25" s="550">
        <v>189240</v>
      </c>
      <c r="D25" s="551">
        <f t="shared" si="0"/>
        <v>310760</v>
      </c>
      <c r="E25" s="549">
        <v>675000</v>
      </c>
      <c r="F25" s="550">
        <f t="shared" si="1"/>
        <v>195863.4</v>
      </c>
      <c r="G25" s="551">
        <f t="shared" si="2"/>
        <v>479136.6</v>
      </c>
      <c r="H25" s="549">
        <v>500000</v>
      </c>
      <c r="I25" s="550">
        <f t="shared" si="3"/>
        <v>202718.619</v>
      </c>
      <c r="J25" s="551">
        <f t="shared" si="4"/>
        <v>297281.381</v>
      </c>
    </row>
    <row r="26" spans="1:10" ht="15.75" customHeight="1">
      <c r="A26" s="558" t="s">
        <v>514</v>
      </c>
      <c r="B26" s="549">
        <v>1704365.71</v>
      </c>
      <c r="C26" s="550">
        <v>1971170</v>
      </c>
      <c r="D26" s="551">
        <f t="shared" si="0"/>
        <v>-266804.29000000004</v>
      </c>
      <c r="E26" s="549">
        <v>2500000</v>
      </c>
      <c r="F26" s="550">
        <f t="shared" si="1"/>
        <v>2040160.95</v>
      </c>
      <c r="G26" s="551">
        <f t="shared" si="2"/>
        <v>459839.05000000005</v>
      </c>
      <c r="H26" s="549">
        <v>4000000</v>
      </c>
      <c r="I26" s="550">
        <f t="shared" si="3"/>
        <v>2111566.58325</v>
      </c>
      <c r="J26" s="551">
        <f t="shared" si="4"/>
        <v>1888433.4167499999</v>
      </c>
    </row>
    <row r="27" spans="1:10" ht="15.75" customHeight="1">
      <c r="A27" s="548" t="s">
        <v>2</v>
      </c>
      <c r="B27" s="549">
        <v>98894.16</v>
      </c>
      <c r="C27" s="550">
        <v>-1271020</v>
      </c>
      <c r="D27" s="551">
        <f t="shared" si="0"/>
        <v>1369914.16</v>
      </c>
      <c r="E27" s="549">
        <v>404882.1</v>
      </c>
      <c r="F27" s="550">
        <f t="shared" si="1"/>
        <v>-1315505.7</v>
      </c>
      <c r="G27" s="551">
        <f t="shared" si="2"/>
        <v>1720387.7999999998</v>
      </c>
      <c r="H27" s="549">
        <v>2193462.4</v>
      </c>
      <c r="I27" s="550">
        <f t="shared" si="3"/>
        <v>-1361548.3995</v>
      </c>
      <c r="J27" s="551">
        <f t="shared" si="4"/>
        <v>3555010.7994999997</v>
      </c>
    </row>
    <row r="28" spans="1:10" ht="27.75" customHeight="1">
      <c r="A28" s="552" t="s">
        <v>395</v>
      </c>
      <c r="B28" s="549">
        <v>0</v>
      </c>
      <c r="C28" s="550">
        <v>0</v>
      </c>
      <c r="D28" s="551">
        <f t="shared" si="0"/>
        <v>0</v>
      </c>
      <c r="E28" s="549">
        <v>0</v>
      </c>
      <c r="F28" s="550">
        <f t="shared" si="1"/>
        <v>0</v>
      </c>
      <c r="G28" s="551">
        <f t="shared" si="2"/>
        <v>0</v>
      </c>
      <c r="H28" s="549">
        <v>0</v>
      </c>
      <c r="I28" s="550">
        <f t="shared" si="3"/>
        <v>0</v>
      </c>
      <c r="J28" s="551">
        <f t="shared" si="4"/>
        <v>0</v>
      </c>
    </row>
    <row r="29" spans="1:10" ht="30.75" customHeight="1">
      <c r="A29" s="552" t="s">
        <v>396</v>
      </c>
      <c r="B29" s="549">
        <v>0</v>
      </c>
      <c r="C29" s="550">
        <v>0</v>
      </c>
      <c r="D29" s="551">
        <f t="shared" si="0"/>
        <v>0</v>
      </c>
      <c r="E29" s="549">
        <v>0</v>
      </c>
      <c r="F29" s="550">
        <f t="shared" si="1"/>
        <v>0</v>
      </c>
      <c r="G29" s="551">
        <f t="shared" si="2"/>
        <v>0</v>
      </c>
      <c r="H29" s="549">
        <v>0</v>
      </c>
      <c r="I29" s="550">
        <f t="shared" si="3"/>
        <v>0</v>
      </c>
      <c r="J29" s="551">
        <f t="shared" si="4"/>
        <v>0</v>
      </c>
    </row>
    <row r="30" spans="1:10" ht="29.25" customHeight="1">
      <c r="A30" s="559" t="s">
        <v>397</v>
      </c>
      <c r="B30" s="549">
        <v>98894.16</v>
      </c>
      <c r="C30" s="550">
        <v>133910</v>
      </c>
      <c r="D30" s="551">
        <f t="shared" si="0"/>
        <v>-35015.84</v>
      </c>
      <c r="E30" s="549">
        <v>404882.1</v>
      </c>
      <c r="F30" s="550">
        <f t="shared" si="1"/>
        <v>138596.85</v>
      </c>
      <c r="G30" s="551">
        <f t="shared" si="2"/>
        <v>266285.25</v>
      </c>
      <c r="H30" s="549">
        <v>2193462.4</v>
      </c>
      <c r="I30" s="550">
        <f t="shared" si="3"/>
        <v>143447.73975</v>
      </c>
      <c r="J30" s="551">
        <f t="shared" si="4"/>
        <v>2050014.66025</v>
      </c>
    </row>
    <row r="31" spans="1:10" ht="15.75" customHeight="1">
      <c r="A31" s="548" t="s">
        <v>10</v>
      </c>
      <c r="B31" s="549">
        <v>0</v>
      </c>
      <c r="C31" s="550">
        <v>0</v>
      </c>
      <c r="D31" s="551">
        <f t="shared" si="0"/>
        <v>0</v>
      </c>
      <c r="E31" s="549">
        <v>0</v>
      </c>
      <c r="F31" s="550">
        <f t="shared" si="1"/>
        <v>0</v>
      </c>
      <c r="G31" s="551">
        <f t="shared" si="2"/>
        <v>0</v>
      </c>
      <c r="H31" s="549">
        <v>0</v>
      </c>
      <c r="I31" s="550">
        <f t="shared" si="3"/>
        <v>0</v>
      </c>
      <c r="J31" s="551">
        <f t="shared" si="4"/>
        <v>0</v>
      </c>
    </row>
    <row r="32" spans="1:10" ht="15.75" customHeight="1">
      <c r="A32" s="548" t="s">
        <v>3</v>
      </c>
      <c r="B32" s="549">
        <v>-1780000</v>
      </c>
      <c r="C32" s="550">
        <v>-1780000</v>
      </c>
      <c r="D32" s="551">
        <f t="shared" si="0"/>
        <v>0</v>
      </c>
      <c r="E32" s="549">
        <v>-2320000</v>
      </c>
      <c r="F32" s="550">
        <f t="shared" si="1"/>
        <v>-1842300</v>
      </c>
      <c r="G32" s="551">
        <f t="shared" si="2"/>
        <v>-477700</v>
      </c>
      <c r="H32" s="549">
        <v>-2850000</v>
      </c>
      <c r="I32" s="550">
        <f t="shared" si="3"/>
        <v>-1906780.5</v>
      </c>
      <c r="J32" s="551">
        <f t="shared" si="4"/>
        <v>-943219.5</v>
      </c>
    </row>
    <row r="33" spans="1:10" ht="25.5" customHeight="1">
      <c r="A33" s="548" t="s">
        <v>398</v>
      </c>
      <c r="B33" s="549">
        <v>0</v>
      </c>
      <c r="C33" s="550">
        <v>0</v>
      </c>
      <c r="D33" s="551">
        <f t="shared" si="0"/>
        <v>0</v>
      </c>
      <c r="E33" s="549">
        <v>0</v>
      </c>
      <c r="F33" s="550">
        <v>0</v>
      </c>
      <c r="G33" s="551">
        <f t="shared" si="2"/>
        <v>0</v>
      </c>
      <c r="H33" s="549">
        <v>0</v>
      </c>
      <c r="I33" s="550">
        <v>0</v>
      </c>
      <c r="J33" s="551">
        <f t="shared" si="4"/>
        <v>0</v>
      </c>
    </row>
    <row r="34" spans="1:10" ht="27" customHeight="1">
      <c r="A34" s="548" t="s">
        <v>399</v>
      </c>
      <c r="B34" s="549">
        <v>0</v>
      </c>
      <c r="C34" s="550">
        <v>0</v>
      </c>
      <c r="D34" s="551">
        <f t="shared" si="0"/>
        <v>0</v>
      </c>
      <c r="E34" s="549">
        <v>0</v>
      </c>
      <c r="F34" s="550">
        <v>0</v>
      </c>
      <c r="G34" s="551">
        <f t="shared" si="2"/>
        <v>0</v>
      </c>
      <c r="H34" s="549">
        <v>0</v>
      </c>
      <c r="I34" s="550">
        <v>0</v>
      </c>
      <c r="J34" s="551">
        <f t="shared" si="4"/>
        <v>0</v>
      </c>
    </row>
    <row r="35" spans="1:10" ht="25.5" customHeight="1">
      <c r="A35" s="548" t="s">
        <v>400</v>
      </c>
      <c r="B35" s="549">
        <v>0</v>
      </c>
      <c r="C35" s="550">
        <v>0</v>
      </c>
      <c r="D35" s="551">
        <f t="shared" si="0"/>
        <v>0</v>
      </c>
      <c r="E35" s="549">
        <v>0</v>
      </c>
      <c r="F35" s="550">
        <v>0</v>
      </c>
      <c r="G35" s="551">
        <f t="shared" si="2"/>
        <v>0</v>
      </c>
      <c r="H35" s="549">
        <v>0</v>
      </c>
      <c r="I35" s="550">
        <v>0</v>
      </c>
      <c r="J35" s="551">
        <f t="shared" si="4"/>
        <v>0</v>
      </c>
    </row>
    <row r="36" spans="1:10" ht="13.5" customHeight="1">
      <c r="A36" s="529"/>
      <c r="B36" s="529"/>
      <c r="C36" s="529"/>
      <c r="D36" s="529"/>
      <c r="E36" s="529"/>
      <c r="F36" s="529"/>
      <c r="G36" s="529"/>
      <c r="H36" s="529"/>
      <c r="I36" s="529"/>
      <c r="J36" s="529"/>
    </row>
    <row r="37" spans="1:10" ht="13.5" customHeight="1">
      <c r="A37" s="530"/>
      <c r="B37" s="530"/>
      <c r="C37" s="530"/>
      <c r="D37" s="530"/>
      <c r="E37" s="530"/>
      <c r="F37" s="530"/>
      <c r="G37" s="530"/>
      <c r="H37" s="530"/>
      <c r="I37" s="530"/>
      <c r="J37" s="530"/>
    </row>
    <row r="38" spans="1:10" ht="13.5" customHeight="1">
      <c r="A38" s="530"/>
      <c r="B38" s="530"/>
      <c r="C38" s="530"/>
      <c r="D38" s="530"/>
      <c r="E38" s="530"/>
      <c r="F38" s="530"/>
      <c r="G38" s="530"/>
      <c r="H38" s="530"/>
      <c r="I38" s="530"/>
      <c r="J38" s="530"/>
    </row>
    <row r="39" spans="1:10" ht="15.75" customHeight="1">
      <c r="A39" s="531"/>
      <c r="B39" s="531"/>
      <c r="C39" s="531"/>
      <c r="D39" s="531"/>
      <c r="E39" s="531"/>
      <c r="F39" s="531"/>
      <c r="G39" s="531"/>
      <c r="H39" s="531"/>
      <c r="I39" s="531"/>
      <c r="J39" s="531"/>
    </row>
    <row r="40" spans="1:10" ht="15.75" customHeight="1">
      <c r="A40" s="531"/>
      <c r="B40" s="531"/>
      <c r="C40" s="531"/>
      <c r="D40" s="531"/>
      <c r="E40" s="531"/>
      <c r="F40" s="531"/>
      <c r="G40" s="531"/>
      <c r="H40" s="531"/>
      <c r="I40" s="531"/>
      <c r="J40" s="531"/>
    </row>
    <row r="41" spans="2:4" ht="16.5" customHeight="1">
      <c r="B41" s="528"/>
      <c r="C41" s="528"/>
      <c r="D41" s="528"/>
    </row>
    <row r="42" spans="2:4" ht="16.5" customHeight="1">
      <c r="B42" s="532"/>
      <c r="C42" s="532"/>
      <c r="D42" s="532"/>
    </row>
    <row r="43" spans="2:4" ht="16.5" customHeight="1">
      <c r="B43" s="533"/>
      <c r="C43" s="533"/>
      <c r="D43" s="533"/>
    </row>
    <row r="44" spans="2:4" ht="16.5" customHeight="1">
      <c r="B44" s="533"/>
      <c r="C44" s="533"/>
      <c r="D44" s="533"/>
    </row>
    <row r="45" spans="2:4" ht="16.5" customHeight="1">
      <c r="B45" s="533"/>
      <c r="C45" s="533"/>
      <c r="D45" s="533"/>
    </row>
    <row r="46" ht="16.5" customHeight="1">
      <c r="A46" s="534"/>
    </row>
    <row r="47" ht="16.5" customHeight="1">
      <c r="B47" s="535"/>
    </row>
    <row r="48" ht="16.5" customHeight="1">
      <c r="B48" s="535"/>
    </row>
    <row r="49" spans="1:2" ht="11.25" customHeight="1">
      <c r="A49" s="536"/>
      <c r="B49" s="536"/>
    </row>
  </sheetData>
  <sheetProtection/>
  <mergeCells count="25">
    <mergeCell ref="A49:B49"/>
    <mergeCell ref="B10:B11"/>
    <mergeCell ref="D10:D11"/>
    <mergeCell ref="E10:E11"/>
    <mergeCell ref="G10:G11"/>
    <mergeCell ref="H10:H11"/>
    <mergeCell ref="F10:F11"/>
    <mergeCell ref="A36:J38"/>
    <mergeCell ref="J10:J11"/>
    <mergeCell ref="H8:J8"/>
    <mergeCell ref="A9:A11"/>
    <mergeCell ref="B9:D9"/>
    <mergeCell ref="E9:G9"/>
    <mergeCell ref="H9:J9"/>
    <mergeCell ref="C10:C11"/>
    <mergeCell ref="A1:J1"/>
    <mergeCell ref="A2:J2"/>
    <mergeCell ref="A3:J3"/>
    <mergeCell ref="A4:J4"/>
    <mergeCell ref="A5:J5"/>
    <mergeCell ref="I10:I11"/>
    <mergeCell ref="A6:J6"/>
    <mergeCell ref="A7:J7"/>
    <mergeCell ref="B8:D8"/>
    <mergeCell ref="E8:G8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contabilidade</cp:lastModifiedBy>
  <cp:lastPrinted>2020-11-13T17:23:59Z</cp:lastPrinted>
  <dcterms:created xsi:type="dcterms:W3CDTF">2004-08-09T19:29:24Z</dcterms:created>
  <dcterms:modified xsi:type="dcterms:W3CDTF">2020-11-13T17:24:56Z</dcterms:modified>
  <cp:category/>
  <cp:version/>
  <cp:contentType/>
  <cp:contentStatus/>
</cp:coreProperties>
</file>